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POM\"/>
    </mc:Choice>
  </mc:AlternateContent>
  <bookViews>
    <workbookView xWindow="0" yWindow="0" windowWidth="0" windowHeight="0"/>
  </bookViews>
  <sheets>
    <sheet name="Rekapitulace stavby" sheetId="1" r:id="rId1"/>
    <sheet name="20210104 - SJEZD NA POZEM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'20210104 - SJEZD NA POZEM...'!$C$117:$K$145</definedName>
    <definedName name="_xlnm.Print_Area" localSheetId="1">'20210104 - SJEZD NA POZEM...'!$C$4:$J$76,'20210104 - SJEZD NA POZEM...'!$C$82:$J$101,'20210104 - SJEZD NA POZEM...'!$C$107:$J$145</definedName>
    <definedName name="_xlnm.Print_Titles" localSheetId="1">'20210104 - SJEZD NA POZEM...'!$117:$117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145"/>
  <c r="BH145"/>
  <c r="BG145"/>
  <c r="BF145"/>
  <c r="T145"/>
  <c r="T144"/>
  <c r="R145"/>
  <c r="R144"/>
  <c r="P145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F112"/>
  <c r="E110"/>
  <c r="F87"/>
  <c r="E85"/>
  <c r="J22"/>
  <c r="E22"/>
  <c r="J90"/>
  <c r="J21"/>
  <c r="J19"/>
  <c r="E19"/>
  <c r="J89"/>
  <c r="J18"/>
  <c r="J16"/>
  <c r="E16"/>
  <c r="F90"/>
  <c r="J15"/>
  <c r="J13"/>
  <c r="E13"/>
  <c r="F114"/>
  <c r="J12"/>
  <c r="J10"/>
  <c r="J112"/>
  <c i="1" r="L90"/>
  <c r="AM90"/>
  <c r="AM89"/>
  <c r="L89"/>
  <c r="AM87"/>
  <c r="L87"/>
  <c r="L85"/>
  <c r="L84"/>
  <c i="2" r="BK145"/>
  <c r="J145"/>
  <c r="BK125"/>
  <c r="J124"/>
  <c r="J123"/>
  <c r="J121"/>
  <c r="J133"/>
  <c r="BK132"/>
  <c r="BK130"/>
  <c r="BK127"/>
  <c i="1" r="AS94"/>
  <c i="2" r="BK123"/>
  <c r="BK121"/>
  <c r="BK143"/>
  <c r="J143"/>
  <c r="BK142"/>
  <c r="J142"/>
  <c r="J141"/>
  <c r="BK140"/>
  <c r="BK138"/>
  <c r="J137"/>
  <c r="BK136"/>
  <c r="J135"/>
  <c r="J130"/>
  <c r="BK124"/>
  <c r="BK122"/>
  <c r="BK141"/>
  <c r="J140"/>
  <c r="J138"/>
  <c r="BK137"/>
  <c r="J136"/>
  <c r="BK135"/>
  <c r="BK133"/>
  <c r="J132"/>
  <c r="J131"/>
  <c r="J128"/>
  <c r="J127"/>
  <c r="J126"/>
  <c r="J125"/>
  <c r="BK131"/>
  <c r="BK128"/>
  <c r="BK126"/>
  <c r="J122"/>
  <c l="1" r="BK139"/>
  <c r="J139"/>
  <c r="J99"/>
  <c r="BK120"/>
  <c r="J120"/>
  <c r="J96"/>
  <c r="T139"/>
  <c r="R134"/>
  <c r="R139"/>
  <c r="T120"/>
  <c r="P129"/>
  <c r="R129"/>
  <c r="P139"/>
  <c r="P120"/>
  <c r="P119"/>
  <c r="P118"/>
  <c i="1" r="AU95"/>
  <c i="2" r="P134"/>
  <c r="T134"/>
  <c r="R120"/>
  <c r="R119"/>
  <c r="R118"/>
  <c r="BK129"/>
  <c r="J129"/>
  <c r="J97"/>
  <c r="T129"/>
  <c r="BK134"/>
  <c r="J134"/>
  <c r="J98"/>
  <c r="F115"/>
  <c r="BE121"/>
  <c r="BE124"/>
  <c r="BE125"/>
  <c r="BE130"/>
  <c r="BK144"/>
  <c r="J144"/>
  <c r="J100"/>
  <c r="J87"/>
  <c r="F89"/>
  <c r="BE127"/>
  <c r="BE131"/>
  <c r="BE133"/>
  <c r="BE138"/>
  <c r="BE140"/>
  <c r="BE126"/>
  <c r="BE128"/>
  <c r="BE135"/>
  <c r="BE137"/>
  <c r="BE141"/>
  <c r="BE142"/>
  <c r="BE143"/>
  <c r="J114"/>
  <c r="J115"/>
  <c r="BE123"/>
  <c r="BE132"/>
  <c r="BE136"/>
  <c r="BE145"/>
  <c r="BE122"/>
  <c r="J32"/>
  <c i="1" r="AW95"/>
  <c r="AU94"/>
  <c i="2" r="F35"/>
  <c i="1" r="BD95"/>
  <c r="BD94"/>
  <c r="W33"/>
  <c i="2" r="F34"/>
  <c i="1" r="BC95"/>
  <c r="BC94"/>
  <c r="W32"/>
  <c i="2" r="F32"/>
  <c i="1" r="BA95"/>
  <c r="BA94"/>
  <c r="W30"/>
  <c i="2" r="F33"/>
  <c i="1" r="BB95"/>
  <c r="BB94"/>
  <c r="W31"/>
  <c i="2" l="1" r="T119"/>
  <c r="T118"/>
  <c r="BK119"/>
  <c r="BK118"/>
  <c r="J118"/>
  <c i="1" r="AW94"/>
  <c r="AK30"/>
  <c r="AY94"/>
  <c i="2" r="J31"/>
  <c i="1" r="AV95"/>
  <c r="AT95"/>
  <c i="2" r="J28"/>
  <c i="1" r="AG95"/>
  <c r="AG94"/>
  <c r="AX94"/>
  <c i="2" r="F31"/>
  <c i="1" r="AZ95"/>
  <c r="AZ94"/>
  <c r="W29"/>
  <c i="2" l="1" r="J37"/>
  <c r="J119"/>
  <c r="J95"/>
  <c i="1" r="AN95"/>
  <c i="2" r="J94"/>
  <c i="1" r="AV94"/>
  <c r="AK29"/>
  <c r="AK26"/>
  <c l="1"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<sst xmlns="http://schemas.openxmlformats.org/spreadsheetml/2006/main">
  <si>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</si>
  <si>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</si>
  <si>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</si>
  <si>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</si>
  <si>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</si>
  <si>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{d44a1cb3-fa5b-4084-b229-fb38c1aacfe3}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</si>
  <si>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</si>
  <si>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</si>
  <si>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</si>
  <si>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</si>
  <si>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</si>
  <si>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</si>
  <si>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</si>
  <si>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</si>
  <si>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20210104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</si>
  <si>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</si>
  <si>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</si>
  <si>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SJEZD NA POZEMEK parc. č. 832/98</t>
  </si>
  <si>
    <t>KSO:</t>
  </si>
  <si>
    <t>CC-CZ:</t>
  </si>
  <si>
    <t>Místo:</t>
  </si>
  <si>
    <t xml:space="preserve"> </t>
  </si>
  <si>
    <t>Datum:</t>
  </si>
  <si>
    <t>29. 1. 2021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</si>
  <si>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</si>
  <si>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</si>
  <si>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</si>
  <si>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</si>
  <si>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</si>
  <si>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</si>
  <si>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</si>
  <si>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</si>
  <si>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</si>
  <si>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</si>
  <si>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</si>
  <si>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</si>
  <si>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</si>
  <si>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</si>
  <si>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</si>
  <si>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</si>
  <si>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</si>
  <si>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</si>
  <si>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</si>
  <si>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</si>
  <si>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</si>
  <si>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</si>
  <si>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</si>
  <si>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</si>
  <si>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</si>
  <si>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</si>
  <si>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</si>
  <si>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</si>
  <si>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</si>
  <si>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</si>
  <si>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</si>
  <si>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</si>
  <si>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</si>
  <si>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</si>
  <si>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</si>
  <si>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</si>
  <si>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</si>
  <si>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</si>
  <si>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</si>
  <si>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</si>
  <si>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</si>
  <si>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</si>
  <si>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</si>
  <si>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</si>
  <si>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</si>
  <si>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</si>
  <si>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</si>
  <si>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</si>
  <si>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</si>
  <si>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</si>
  <si>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</si>
  <si>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</si>
  <si>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</si>
  <si>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</si>
  <si>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</si>
  <si>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</si>
  <si>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</si>
  <si>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</si>
  <si>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</si>
  <si>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</si>
  <si>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</si>
  <si>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</si>
  <si>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</si>
  <si>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</si>
  <si>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</si>
  <si>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</si>
  <si>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</si>
  <si>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</si>
  <si>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</si>
  <si>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</si>
  <si>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</si>
  <si>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</si>
  <si>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</si>
  <si>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</si>
  <si>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</si>
  <si>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</si>
  <si>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</si>
  <si>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</si>
  <si>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</si>
  <si>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</si>
  <si>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</si>
  <si>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</si>
  <si>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</si>
  <si>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</si>
  <si>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</si>
  <si>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</si>
  <si>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</si>
  <si>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113107342</t>
  </si>
  <si>
    <t>Odstranění podkladu živičného tl 100 mm strojně pl do 50 m2</t>
  </si>
  <si>
    <t>m2</t>
  </si>
  <si>
    <t>4</t>
  </si>
  <si>
    <t>191079942</t>
  </si>
  <si>
    <t>113202111</t>
  </si>
  <si>
    <t>Vytrhání obrub krajníků obrubníků stojatých</t>
  </si>
  <si>
    <t>m</t>
  </si>
  <si>
    <t>-915471664</t>
  </si>
  <si>
    <t>3</t>
  </si>
  <si>
    <t>122151106</t>
  </si>
  <si>
    <t>Odkopávky a prokopávky nezapažené v hornině třídy těžitelnosti I, skupiny 1 a 2 objem do 5000 m3 strojně</t>
  </si>
  <si>
    <t>m3</t>
  </si>
  <si>
    <t>-69567456</t>
  </si>
  <si>
    <t>162651112</t>
  </si>
  <si>
    <t>Vodorovné přemístění do 5000 m výkopku/sypaniny z horniny třídy těžitelnosti I, skupiny 1 až 3</t>
  </si>
  <si>
    <t>-804190785</t>
  </si>
  <si>
    <t>5</t>
  </si>
  <si>
    <t>171201201</t>
  </si>
  <si>
    <t>Uložení sypaniny na skládky</t>
  </si>
  <si>
    <t>955181225</t>
  </si>
  <si>
    <t>6</t>
  </si>
  <si>
    <t>171201221</t>
  </si>
  <si>
    <t>Poplatek za uložení na skládce (skládkovné) zeminy a kamení kód odpadu 17 05 04</t>
  </si>
  <si>
    <t>t</t>
  </si>
  <si>
    <t>-1438737168</t>
  </si>
  <si>
    <t>7</t>
  </si>
  <si>
    <t>181101141</t>
  </si>
  <si>
    <t>Úprava pozemku s rozpojením, přehrnutím, urovnáním a přehrnutím do 20 m zeminy tř 4</t>
  </si>
  <si>
    <t>806659113</t>
  </si>
  <si>
    <t>8</t>
  </si>
  <si>
    <t>181102302</t>
  </si>
  <si>
    <t>Úprava pláně v zářezech se zhutněním</t>
  </si>
  <si>
    <t>1010163034</t>
  </si>
  <si>
    <t>Komunikace pozemní</t>
  </si>
  <si>
    <t>9</t>
  </si>
  <si>
    <t>564851111</t>
  </si>
  <si>
    <t>Podklad ze štěrkodrtě ŠD tl 150 mm</t>
  </si>
  <si>
    <t>1192394823</t>
  </si>
  <si>
    <t>10</t>
  </si>
  <si>
    <t>572340112</t>
  </si>
  <si>
    <t>Vyspravení krytu komunikací po překopech plochy do 15 m2 asfaltovým betonem ACO (AB) tl 70 mm</t>
  </si>
  <si>
    <t>-1463524824</t>
  </si>
  <si>
    <t>11</t>
  </si>
  <si>
    <t>596212212</t>
  </si>
  <si>
    <t>Kladení zámkové dlažby pozemních komunikací tl 80 mm skupiny A pl do 300 m2</t>
  </si>
  <si>
    <t>-1157703</t>
  </si>
  <si>
    <t>12</t>
  </si>
  <si>
    <t>M</t>
  </si>
  <si>
    <t>59245213</t>
  </si>
  <si>
    <t>dlažba zámková tvaru I 196x161x80mm přírodní</t>
  </si>
  <si>
    <t>1726886486</t>
  </si>
  <si>
    <t>Ostatní konstrukce a práce, bourání</t>
  </si>
  <si>
    <t>13</t>
  </si>
  <si>
    <t>916131213</t>
  </si>
  <si>
    <t>Osazení silničního obrubníku betonového stojatého s boční opěrou do lože z betonu prostého</t>
  </si>
  <si>
    <t>-1534254356</t>
  </si>
  <si>
    <t>14</t>
  </si>
  <si>
    <t>592174680</t>
  </si>
  <si>
    <t>obrubník betonový silniční nájezdový Standard 100x15x15 cm</t>
  </si>
  <si>
    <t>kus</t>
  </si>
  <si>
    <t>708239551</t>
  </si>
  <si>
    <t>919732211</t>
  </si>
  <si>
    <t>Styčná spára napojení nového živičného povrchu na stávající za tepla š 15 mm hl 25 mm s prořezáním</t>
  </si>
  <si>
    <t>-2043041970</t>
  </si>
  <si>
    <t>16</t>
  </si>
  <si>
    <t>919735113</t>
  </si>
  <si>
    <t>Řezání stávajícího živičného krytu hl do 150 mm</t>
  </si>
  <si>
    <t>-1928283606</t>
  </si>
  <si>
    <t>997</t>
  </si>
  <si>
    <t>Přesun sutě</t>
  </si>
  <si>
    <t>17</t>
  </si>
  <si>
    <t>997013601</t>
  </si>
  <si>
    <t>Poplatek za uložení na skládce (skládkovné) stavebního odpadu betonového kód odpadu 17 01 01</t>
  </si>
  <si>
    <t>1821626009</t>
  </si>
  <si>
    <t>18</t>
  </si>
  <si>
    <t>997013645</t>
  </si>
  <si>
    <t>Poplatek za uložení na skládce (skládkovné) odpadu asfaltového bez dehtu kód odpadu 17 03 02</t>
  </si>
  <si>
    <t>1752421142</t>
  </si>
  <si>
    <t>19</t>
  </si>
  <si>
    <t>997221551</t>
  </si>
  <si>
    <t>Vodorovná doprava suti ze sypkých materiálů do 1 km</t>
  </si>
  <si>
    <t>2123477715</t>
  </si>
  <si>
    <t>20</t>
  </si>
  <si>
    <t>997221559</t>
  </si>
  <si>
    <t>Příplatek ZKD 1 km u vodorovné dopravy suti ze sypkých materiálů</t>
  </si>
  <si>
    <t>1148921489</t>
  </si>
  <si>
    <t>998</t>
  </si>
  <si>
    <t>Přesun hmot</t>
  </si>
  <si>
    <t>998223011</t>
  </si>
  <si>
    <t>Přesun hmot pro pozemní komunikace s krytem dlážděným</t>
  </si>
  <si>
    <t>-1174281098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</si>
</sst>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3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</xf>
    <xf numFmtId="0" fontId="31" fillId="0" borderId="22" xfId="0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30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30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37</v>
      </c>
      <c r="E29" s="44"/>
      <c r="F29" s="29" t="s">
        <v>38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39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40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41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42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43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44</v>
      </c>
      <c r="U35" s="51"/>
      <c r="V35" s="51"/>
      <c r="W35" s="51"/>
      <c r="X35" s="53" t="s">
        <v>45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46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47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48</v>
      </c>
      <c r="AI60" s="39"/>
      <c r="AJ60" s="39"/>
      <c r="AK60" s="39"/>
      <c r="AL60" s="39"/>
      <c r="AM60" s="61" t="s">
        <v>49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50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51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48</v>
      </c>
      <c r="AI75" s="39"/>
      <c r="AJ75" s="39"/>
      <c r="AK75" s="39"/>
      <c r="AL75" s="39"/>
      <c r="AM75" s="61" t="s">
        <v>49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20210104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SJEZD NA POZEMEK parc. č. 832/98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29. 1. 2021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53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31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54</v>
      </c>
      <c r="D92" s="91"/>
      <c r="E92" s="91"/>
      <c r="F92" s="91"/>
      <c r="G92" s="91"/>
      <c r="H92" s="92"/>
      <c r="I92" s="93" t="s">
        <v>55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56</v>
      </c>
      <c r="AH92" s="91"/>
      <c r="AI92" s="91"/>
      <c r="AJ92" s="91"/>
      <c r="AK92" s="91"/>
      <c r="AL92" s="91"/>
      <c r="AM92" s="91"/>
      <c r="AN92" s="93" t="s">
        <v>57</v>
      </c>
      <c r="AO92" s="91"/>
      <c r="AP92" s="95"/>
      <c r="AQ92" s="96" t="s">
        <v>58</v>
      </c>
      <c r="AR92" s="41"/>
      <c r="AS92" s="97" t="s">
        <v>59</v>
      </c>
      <c r="AT92" s="98" t="s">
        <v>60</v>
      </c>
      <c r="AU92" s="98" t="s">
        <v>61</v>
      </c>
      <c r="AV92" s="98" t="s">
        <v>62</v>
      </c>
      <c r="AW92" s="98" t="s">
        <v>63</v>
      </c>
      <c r="AX92" s="98" t="s">
        <v>64</v>
      </c>
      <c r="AY92" s="98" t="s">
        <v>65</v>
      </c>
      <c r="AZ92" s="98" t="s">
        <v>66</v>
      </c>
      <c r="BA92" s="98" t="s">
        <v>67</v>
      </c>
      <c r="BB92" s="98" t="s">
        <v>68</v>
      </c>
      <c r="BC92" s="98" t="s">
        <v>69</v>
      </c>
      <c r="BD92" s="99" t="s">
        <v>70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71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72</v>
      </c>
      <c r="BT94" s="114" t="s">
        <v>73</v>
      </c>
      <c r="BV94" s="114" t="s">
        <v>74</v>
      </c>
      <c r="BW94" s="114" t="s">
        <v>5</v>
      </c>
      <c r="BX94" s="114" t="s">
        <v>75</v>
      </c>
      <c r="CL94" s="114" t="s">
        <v>1</v>
      </c>
    </row>
    <row r="95" s="7" customFormat="1" ht="24.75" customHeight="1">
      <c r="A95" s="115" t="s">
        <v>76</v>
      </c>
      <c r="B95" s="116"/>
      <c r="C95" s="117"/>
      <c r="D95" s="118" t="s">
        <v>14</v>
      </c>
      <c r="E95" s="118"/>
      <c r="F95" s="118"/>
      <c r="G95" s="118"/>
      <c r="H95" s="118"/>
      <c r="I95" s="119"/>
      <c r="J95" s="118" t="s">
        <v>17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'20210104 - SJEZD NA POZEM...'!J28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77</v>
      </c>
      <c r="AR95" s="122"/>
      <c r="AS95" s="123">
        <v>0</v>
      </c>
      <c r="AT95" s="124">
        <f>ROUND(SUM(AV95:AW95),2)</f>
        <v>0</v>
      </c>
      <c r="AU95" s="125">
        <f>'20210104 - SJEZD NA POZEM...'!P118</f>
        <v>0</v>
      </c>
      <c r="AV95" s="124">
        <f>'20210104 - SJEZD NA POZEM...'!J31</f>
        <v>0</v>
      </c>
      <c r="AW95" s="124">
        <f>'20210104 - SJEZD NA POZEM...'!J32</f>
        <v>0</v>
      </c>
      <c r="AX95" s="124">
        <f>'20210104 - SJEZD NA POZEM...'!J33</f>
        <v>0</v>
      </c>
      <c r="AY95" s="124">
        <f>'20210104 - SJEZD NA POZEM...'!J34</f>
        <v>0</v>
      </c>
      <c r="AZ95" s="124">
        <f>'20210104 - SJEZD NA POZEM...'!F31</f>
        <v>0</v>
      </c>
      <c r="BA95" s="124">
        <f>'20210104 - SJEZD NA POZEM...'!F32</f>
        <v>0</v>
      </c>
      <c r="BB95" s="124">
        <f>'20210104 - SJEZD NA POZEM...'!F33</f>
        <v>0</v>
      </c>
      <c r="BC95" s="124">
        <f>'20210104 - SJEZD NA POZEM...'!F34</f>
        <v>0</v>
      </c>
      <c r="BD95" s="126">
        <f>'20210104 - SJEZD NA POZEM...'!F35</f>
        <v>0</v>
      </c>
      <c r="BE95" s="7"/>
      <c r="BT95" s="127" t="s">
        <v>78</v>
      </c>
      <c r="BU95" s="127" t="s">
        <v>79</v>
      </c>
      <c r="BV95" s="127" t="s">
        <v>74</v>
      </c>
      <c r="BW95" s="127" t="s">
        <v>5</v>
      </c>
      <c r="BX95" s="127" t="s">
        <v>75</v>
      </c>
      <c r="CL95" s="127" t="s">
        <v>1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o+owM5zhIQVK0R12lQfxKwyScNRqWHayXC/yc3ustk7o4kiYpTyfEhpuAWM7jTmFnCq3ElFwag0GFTIPcfcnjw==" hashValue="bxeRoEsPorjs6MVAs8TmvwLEsjHyMchO2qLvVPW6AJe4olCPRPgla+er3GHIBuVbrYeKyRI8SONVB7wf6BNjaQ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0210104 - SJEZD NA POZEM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5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7"/>
      <c r="AT3" s="14" t="s">
        <v>80</v>
      </c>
    </row>
    <row r="4" s="1" customFormat="1" ht="24.96" customHeight="1">
      <c r="B4" s="17"/>
      <c r="D4" s="130" t="s">
        <v>81</v>
      </c>
      <c r="L4" s="17"/>
      <c r="M4" s="131" t="s">
        <v>10</v>
      </c>
      <c r="AT4" s="14" t="s">
        <v>4</v>
      </c>
    </row>
    <row r="5" s="1" customFormat="1" ht="6.96" customHeight="1">
      <c r="B5" s="17"/>
      <c r="L5" s="17"/>
    </row>
    <row r="6" s="2" customFormat="1" ht="12" customHeight="1">
      <c r="A6" s="35"/>
      <c r="B6" s="41"/>
      <c r="C6" s="35"/>
      <c r="D6" s="132" t="s">
        <v>16</v>
      </c>
      <c r="E6" s="35"/>
      <c r="F6" s="35"/>
      <c r="G6" s="35"/>
      <c r="H6" s="35"/>
      <c r="I6" s="35"/>
      <c r="J6" s="35"/>
      <c r="K6" s="35"/>
      <c r="L6" s="60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</row>
    <row r="7" s="2" customFormat="1" ht="16.5" customHeight="1">
      <c r="A7" s="35"/>
      <c r="B7" s="41"/>
      <c r="C7" s="35"/>
      <c r="D7" s="35"/>
      <c r="E7" s="133" t="s">
        <v>17</v>
      </c>
      <c r="F7" s="35"/>
      <c r="G7" s="35"/>
      <c r="H7" s="35"/>
      <c r="I7" s="35"/>
      <c r="J7" s="35"/>
      <c r="K7" s="35"/>
      <c r="L7" s="60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</row>
    <row r="8" s="2" customFormat="1">
      <c r="A8" s="35"/>
      <c r="B8" s="41"/>
      <c r="C8" s="35"/>
      <c r="D8" s="35"/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2" customHeight="1">
      <c r="A9" s="35"/>
      <c r="B9" s="41"/>
      <c r="C9" s="35"/>
      <c r="D9" s="132" t="s">
        <v>18</v>
      </c>
      <c r="E9" s="35"/>
      <c r="F9" s="134" t="s">
        <v>1</v>
      </c>
      <c r="G9" s="35"/>
      <c r="H9" s="35"/>
      <c r="I9" s="132" t="s">
        <v>19</v>
      </c>
      <c r="J9" s="134" t="s">
        <v>1</v>
      </c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2" t="s">
        <v>20</v>
      </c>
      <c r="E10" s="35"/>
      <c r="F10" s="134" t="s">
        <v>21</v>
      </c>
      <c r="G10" s="35"/>
      <c r="H10" s="35"/>
      <c r="I10" s="132" t="s">
        <v>22</v>
      </c>
      <c r="J10" s="135" t="str">
        <f>'Rekapitulace stavby'!AN8</f>
        <v>29. 1. 2021</v>
      </c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0.8" customHeight="1">
      <c r="A11" s="35"/>
      <c r="B11" s="41"/>
      <c r="C11" s="35"/>
      <c r="D11" s="35"/>
      <c r="E11" s="35"/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2" t="s">
        <v>24</v>
      </c>
      <c r="E12" s="35"/>
      <c r="F12" s="35"/>
      <c r="G12" s="35"/>
      <c r="H12" s="35"/>
      <c r="I12" s="132" t="s">
        <v>25</v>
      </c>
      <c r="J12" s="134" t="str">
        <f>IF('Rekapitulace stavby'!AN10="","",'Rekapitulace stavby'!AN10)</f>
        <v/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8" customHeight="1">
      <c r="A13" s="35"/>
      <c r="B13" s="41"/>
      <c r="C13" s="35"/>
      <c r="D13" s="35"/>
      <c r="E13" s="134" t="str">
        <f>IF('Rekapitulace stavby'!E11="","",'Rekapitulace stavby'!E11)</f>
        <v xml:space="preserve"> </v>
      </c>
      <c r="F13" s="35"/>
      <c r="G13" s="35"/>
      <c r="H13" s="35"/>
      <c r="I13" s="132" t="s">
        <v>26</v>
      </c>
      <c r="J13" s="134" t="str">
        <f>IF('Rekapitulace stavby'!AN11="","",'Rekapitulace stavby'!AN11)</f>
        <v/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6.96" customHeight="1">
      <c r="A14" s="35"/>
      <c r="B14" s="41"/>
      <c r="C14" s="35"/>
      <c r="D14" s="35"/>
      <c r="E14" s="35"/>
      <c r="F14" s="35"/>
      <c r="G14" s="35"/>
      <c r="H14" s="35"/>
      <c r="I14" s="35"/>
      <c r="J14" s="35"/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2" customHeight="1">
      <c r="A15" s="35"/>
      <c r="B15" s="41"/>
      <c r="C15" s="35"/>
      <c r="D15" s="132" t="s">
        <v>27</v>
      </c>
      <c r="E15" s="35"/>
      <c r="F15" s="35"/>
      <c r="G15" s="35"/>
      <c r="H15" s="35"/>
      <c r="I15" s="132" t="s">
        <v>25</v>
      </c>
      <c r="J15" s="30" t="str">
        <f>'Rekapitulace stavby'!AN13</f>
        <v>Vyplň údaj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8" customHeight="1">
      <c r="A16" s="35"/>
      <c r="B16" s="41"/>
      <c r="C16" s="35"/>
      <c r="D16" s="35"/>
      <c r="E16" s="30" t="str">
        <f>'Rekapitulace stavby'!E14</f>
        <v>Vyplň údaj</v>
      </c>
      <c r="F16" s="134"/>
      <c r="G16" s="134"/>
      <c r="H16" s="134"/>
      <c r="I16" s="132" t="s">
        <v>26</v>
      </c>
      <c r="J16" s="30" t="str">
        <f>'Rekapitulace stavby'!AN14</f>
        <v>Vyplň údaj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6.96" customHeight="1">
      <c r="A17" s="35"/>
      <c r="B17" s="41"/>
      <c r="C17" s="35"/>
      <c r="D17" s="35"/>
      <c r="E17" s="35"/>
      <c r="F17" s="35"/>
      <c r="G17" s="35"/>
      <c r="H17" s="35"/>
      <c r="I17" s="35"/>
      <c r="J17" s="35"/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2" customHeight="1">
      <c r="A18" s="35"/>
      <c r="B18" s="41"/>
      <c r="C18" s="35"/>
      <c r="D18" s="132" t="s">
        <v>29</v>
      </c>
      <c r="E18" s="35"/>
      <c r="F18" s="35"/>
      <c r="G18" s="35"/>
      <c r="H18" s="35"/>
      <c r="I18" s="132" t="s">
        <v>25</v>
      </c>
      <c r="J18" s="134" t="str">
        <f>IF('Rekapitulace stavby'!AN16="","",'Rekapitulace stavby'!AN16)</f>
        <v/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8" customHeight="1">
      <c r="A19" s="35"/>
      <c r="B19" s="41"/>
      <c r="C19" s="35"/>
      <c r="D19" s="35"/>
      <c r="E19" s="134" t="str">
        <f>IF('Rekapitulace stavby'!E17="","",'Rekapitulace stavby'!E17)</f>
        <v xml:space="preserve"> </v>
      </c>
      <c r="F19" s="35"/>
      <c r="G19" s="35"/>
      <c r="H19" s="35"/>
      <c r="I19" s="132" t="s">
        <v>26</v>
      </c>
      <c r="J19" s="134" t="str">
        <f>IF('Rekapitulace stavby'!AN17="","",'Rekapitulace stavby'!AN17)</f>
        <v/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6.96" customHeight="1">
      <c r="A20" s="35"/>
      <c r="B20" s="41"/>
      <c r="C20" s="35"/>
      <c r="D20" s="35"/>
      <c r="E20" s="35"/>
      <c r="F20" s="35"/>
      <c r="G20" s="35"/>
      <c r="H20" s="35"/>
      <c r="I20" s="35"/>
      <c r="J20" s="35"/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2" customHeight="1">
      <c r="A21" s="35"/>
      <c r="B21" s="41"/>
      <c r="C21" s="35"/>
      <c r="D21" s="132" t="s">
        <v>31</v>
      </c>
      <c r="E21" s="35"/>
      <c r="F21" s="35"/>
      <c r="G21" s="35"/>
      <c r="H21" s="35"/>
      <c r="I21" s="132" t="s">
        <v>25</v>
      </c>
      <c r="J21" s="134" t="str">
        <f>IF('Rekapitulace stavby'!AN19="","",'Rekapitulace stavby'!AN19)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8" customHeight="1">
      <c r="A22" s="35"/>
      <c r="B22" s="41"/>
      <c r="C22" s="35"/>
      <c r="D22" s="35"/>
      <c r="E22" s="134" t="str">
        <f>IF('Rekapitulace stavby'!E20="","",'Rekapitulace stavby'!E20)</f>
        <v xml:space="preserve"> </v>
      </c>
      <c r="F22" s="35"/>
      <c r="G22" s="35"/>
      <c r="H22" s="35"/>
      <c r="I22" s="132" t="s">
        <v>26</v>
      </c>
      <c r="J22" s="134" t="str">
        <f>IF('Rekapitulace stavby'!AN20="","",'Rekapitulace stavby'!AN20)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6.96" customHeight="1">
      <c r="A23" s="35"/>
      <c r="B23" s="41"/>
      <c r="C23" s="35"/>
      <c r="D23" s="35"/>
      <c r="E23" s="35"/>
      <c r="F23" s="35"/>
      <c r="G23" s="35"/>
      <c r="H23" s="35"/>
      <c r="I23" s="35"/>
      <c r="J23" s="35"/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2" customHeight="1">
      <c r="A24" s="35"/>
      <c r="B24" s="41"/>
      <c r="C24" s="35"/>
      <c r="D24" s="132" t="s">
        <v>32</v>
      </c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8" customFormat="1" ht="16.5" customHeight="1">
      <c r="A25" s="136"/>
      <c r="B25" s="137"/>
      <c r="C25" s="136"/>
      <c r="D25" s="136"/>
      <c r="E25" s="138" t="s">
        <v>1</v>
      </c>
      <c r="F25" s="138"/>
      <c r="G25" s="138"/>
      <c r="H25" s="138"/>
      <c r="I25" s="136"/>
      <c r="J25" s="136"/>
      <c r="K25" s="136"/>
      <c r="L25" s="139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  <c r="AD25" s="136"/>
      <c r="AE25" s="136"/>
    </row>
    <row r="26" s="2" customFormat="1" ht="6.96" customHeight="1">
      <c r="A26" s="35"/>
      <c r="B26" s="41"/>
      <c r="C26" s="35"/>
      <c r="D26" s="35"/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140"/>
      <c r="E27" s="140"/>
      <c r="F27" s="140"/>
      <c r="G27" s="140"/>
      <c r="H27" s="140"/>
      <c r="I27" s="140"/>
      <c r="J27" s="140"/>
      <c r="K27" s="140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25.44" customHeight="1">
      <c r="A28" s="35"/>
      <c r="B28" s="41"/>
      <c r="C28" s="35"/>
      <c r="D28" s="141" t="s">
        <v>33</v>
      </c>
      <c r="E28" s="35"/>
      <c r="F28" s="35"/>
      <c r="G28" s="35"/>
      <c r="H28" s="35"/>
      <c r="I28" s="35"/>
      <c r="J28" s="142">
        <f>ROUND(J118, 2)</f>
        <v>0</v>
      </c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0"/>
      <c r="E29" s="140"/>
      <c r="F29" s="140"/>
      <c r="G29" s="140"/>
      <c r="H29" s="140"/>
      <c r="I29" s="140"/>
      <c r="J29" s="140"/>
      <c r="K29" s="140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14.4" customHeight="1">
      <c r="A30" s="35"/>
      <c r="B30" s="41"/>
      <c r="C30" s="35"/>
      <c r="D30" s="35"/>
      <c r="E30" s="35"/>
      <c r="F30" s="143" t="s">
        <v>35</v>
      </c>
      <c r="G30" s="35"/>
      <c r="H30" s="35"/>
      <c r="I30" s="143" t="s">
        <v>34</v>
      </c>
      <c r="J30" s="143" t="s">
        <v>36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14.4" customHeight="1">
      <c r="A31" s="35"/>
      <c r="B31" s="41"/>
      <c r="C31" s="35"/>
      <c r="D31" s="144" t="s">
        <v>37</v>
      </c>
      <c r="E31" s="132" t="s">
        <v>38</v>
      </c>
      <c r="F31" s="145">
        <f>ROUND((SUM(BE118:BE145)),  2)</f>
        <v>0</v>
      </c>
      <c r="G31" s="35"/>
      <c r="H31" s="35"/>
      <c r="I31" s="146">
        <v>0.20999999999999999</v>
      </c>
      <c r="J31" s="145">
        <f>ROUND(((SUM(BE118:BE145))*I31),  2)</f>
        <v>0</v>
      </c>
      <c r="K31" s="3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132" t="s">
        <v>39</v>
      </c>
      <c r="F32" s="145">
        <f>ROUND((SUM(BF118:BF145)),  2)</f>
        <v>0</v>
      </c>
      <c r="G32" s="35"/>
      <c r="H32" s="35"/>
      <c r="I32" s="146">
        <v>0.14999999999999999</v>
      </c>
      <c r="J32" s="145">
        <f>ROUND(((SUM(BF118:BF145))*I32), 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35"/>
      <c r="E33" s="132" t="s">
        <v>40</v>
      </c>
      <c r="F33" s="145">
        <f>ROUND((SUM(BG118:BG145)),  2)</f>
        <v>0</v>
      </c>
      <c r="G33" s="35"/>
      <c r="H33" s="35"/>
      <c r="I33" s="146">
        <v>0.20999999999999999</v>
      </c>
      <c r="J33" s="145">
        <f>0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2" t="s">
        <v>41</v>
      </c>
      <c r="F34" s="145">
        <f>ROUND((SUM(BH118:BH145)),  2)</f>
        <v>0</v>
      </c>
      <c r="G34" s="35"/>
      <c r="H34" s="35"/>
      <c r="I34" s="146">
        <v>0.14999999999999999</v>
      </c>
      <c r="J34" s="145">
        <f>0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2" t="s">
        <v>42</v>
      </c>
      <c r="F35" s="145">
        <f>ROUND((SUM(BI118:BI145)),  2)</f>
        <v>0</v>
      </c>
      <c r="G35" s="35"/>
      <c r="H35" s="35"/>
      <c r="I35" s="146">
        <v>0</v>
      </c>
      <c r="J35" s="145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6.96" customHeight="1">
      <c r="A36" s="35"/>
      <c r="B36" s="41"/>
      <c r="C36" s="35"/>
      <c r="D36" s="35"/>
      <c r="E36" s="35"/>
      <c r="F36" s="35"/>
      <c r="G36" s="35"/>
      <c r="H36" s="35"/>
      <c r="I36" s="35"/>
      <c r="J36" s="35"/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25.44" customHeight="1">
      <c r="A37" s="35"/>
      <c r="B37" s="41"/>
      <c r="C37" s="147"/>
      <c r="D37" s="148" t="s">
        <v>43</v>
      </c>
      <c r="E37" s="149"/>
      <c r="F37" s="149"/>
      <c r="G37" s="150" t="s">
        <v>44</v>
      </c>
      <c r="H37" s="151" t="s">
        <v>45</v>
      </c>
      <c r="I37" s="149"/>
      <c r="J37" s="152">
        <f>SUM(J28:J35)</f>
        <v>0</v>
      </c>
      <c r="K37" s="153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1" customFormat="1" ht="14.4" customHeight="1">
      <c r="B39" s="17"/>
      <c r="L39" s="17"/>
    </row>
    <row r="40" s="1" customFormat="1" ht="14.4" customHeight="1">
      <c r="B40" s="17"/>
      <c r="L40" s="17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54" t="s">
        <v>46</v>
      </c>
      <c r="E50" s="155"/>
      <c r="F50" s="155"/>
      <c r="G50" s="154" t="s">
        <v>47</v>
      </c>
      <c r="H50" s="155"/>
      <c r="I50" s="155"/>
      <c r="J50" s="155"/>
      <c r="K50" s="155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56" t="s">
        <v>48</v>
      </c>
      <c r="E61" s="157"/>
      <c r="F61" s="158" t="s">
        <v>49</v>
      </c>
      <c r="G61" s="156" t="s">
        <v>48</v>
      </c>
      <c r="H61" s="157"/>
      <c r="I61" s="157"/>
      <c r="J61" s="159" t="s">
        <v>49</v>
      </c>
      <c r="K61" s="157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54" t="s">
        <v>50</v>
      </c>
      <c r="E65" s="160"/>
      <c r="F65" s="160"/>
      <c r="G65" s="154" t="s">
        <v>51</v>
      </c>
      <c r="H65" s="160"/>
      <c r="I65" s="160"/>
      <c r="J65" s="160"/>
      <c r="K65" s="160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56" t="s">
        <v>48</v>
      </c>
      <c r="E76" s="157"/>
      <c r="F76" s="158" t="s">
        <v>49</v>
      </c>
      <c r="G76" s="156" t="s">
        <v>48</v>
      </c>
      <c r="H76" s="157"/>
      <c r="I76" s="157"/>
      <c r="J76" s="159" t="s">
        <v>49</v>
      </c>
      <c r="K76" s="157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1"/>
      <c r="C77" s="162"/>
      <c r="D77" s="162"/>
      <c r="E77" s="162"/>
      <c r="F77" s="162"/>
      <c r="G77" s="162"/>
      <c r="H77" s="162"/>
      <c r="I77" s="162"/>
      <c r="J77" s="162"/>
      <c r="K77" s="162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3"/>
      <c r="C81" s="164"/>
      <c r="D81" s="164"/>
      <c r="E81" s="164"/>
      <c r="F81" s="164"/>
      <c r="G81" s="164"/>
      <c r="H81" s="164"/>
      <c r="I81" s="164"/>
      <c r="J81" s="164"/>
      <c r="K81" s="164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82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73" t="str">
        <f>E7</f>
        <v>SJEZD NA POZEMEK parc. č. 832/98</v>
      </c>
      <c r="F85" s="37"/>
      <c r="G85" s="37"/>
      <c r="H85" s="37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2" customHeight="1">
      <c r="A87" s="35"/>
      <c r="B87" s="36"/>
      <c r="C87" s="29" t="s">
        <v>20</v>
      </c>
      <c r="D87" s="37"/>
      <c r="E87" s="37"/>
      <c r="F87" s="24" t="str">
        <f>F10</f>
        <v xml:space="preserve"> </v>
      </c>
      <c r="G87" s="37"/>
      <c r="H87" s="37"/>
      <c r="I87" s="29" t="s">
        <v>22</v>
      </c>
      <c r="J87" s="76" t="str">
        <f>IF(J10="","",J10)</f>
        <v>29. 1. 2021</v>
      </c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5.15" customHeight="1">
      <c r="A89" s="35"/>
      <c r="B89" s="36"/>
      <c r="C89" s="29" t="s">
        <v>24</v>
      </c>
      <c r="D89" s="37"/>
      <c r="E89" s="37"/>
      <c r="F89" s="24" t="str">
        <f>E13</f>
        <v xml:space="preserve"> </v>
      </c>
      <c r="G89" s="37"/>
      <c r="H89" s="37"/>
      <c r="I89" s="29" t="s">
        <v>29</v>
      </c>
      <c r="J89" s="33" t="str">
        <f>E19</f>
        <v xml:space="preserve"> 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15.15" customHeight="1">
      <c r="A90" s="35"/>
      <c r="B90" s="36"/>
      <c r="C90" s="29" t="s">
        <v>27</v>
      </c>
      <c r="D90" s="37"/>
      <c r="E90" s="37"/>
      <c r="F90" s="24" t="str">
        <f>IF(E16="","",E16)</f>
        <v>Vyplň údaj</v>
      </c>
      <c r="G90" s="37"/>
      <c r="H90" s="37"/>
      <c r="I90" s="29" t="s">
        <v>31</v>
      </c>
      <c r="J90" s="33" t="str">
        <f>E22</f>
        <v xml:space="preserve"> </v>
      </c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0.32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29.28" customHeight="1">
      <c r="A92" s="35"/>
      <c r="B92" s="36"/>
      <c r="C92" s="165" t="s">
        <v>83</v>
      </c>
      <c r="D92" s="166"/>
      <c r="E92" s="166"/>
      <c r="F92" s="166"/>
      <c r="G92" s="166"/>
      <c r="H92" s="166"/>
      <c r="I92" s="166"/>
      <c r="J92" s="167" t="s">
        <v>84</v>
      </c>
      <c r="K92" s="166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2.8" customHeight="1">
      <c r="A94" s="35"/>
      <c r="B94" s="36"/>
      <c r="C94" s="168" t="s">
        <v>85</v>
      </c>
      <c r="D94" s="37"/>
      <c r="E94" s="37"/>
      <c r="F94" s="37"/>
      <c r="G94" s="37"/>
      <c r="H94" s="37"/>
      <c r="I94" s="37"/>
      <c r="J94" s="107">
        <f>J118</f>
        <v>0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U94" s="14" t="s">
        <v>86</v>
      </c>
    </row>
    <row r="95" s="9" customFormat="1" ht="24.96" customHeight="1">
      <c r="A95" s="9"/>
      <c r="B95" s="169"/>
      <c r="C95" s="170"/>
      <c r="D95" s="171" t="s">
        <v>87</v>
      </c>
      <c r="E95" s="172"/>
      <c r="F95" s="172"/>
      <c r="G95" s="172"/>
      <c r="H95" s="172"/>
      <c r="I95" s="172"/>
      <c r="J95" s="173">
        <f>J119</f>
        <v>0</v>
      </c>
      <c r="K95" s="170"/>
      <c r="L95" s="174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5"/>
      <c r="C96" s="176"/>
      <c r="D96" s="177" t="s">
        <v>88</v>
      </c>
      <c r="E96" s="178"/>
      <c r="F96" s="178"/>
      <c r="G96" s="178"/>
      <c r="H96" s="178"/>
      <c r="I96" s="178"/>
      <c r="J96" s="179">
        <f>J120</f>
        <v>0</v>
      </c>
      <c r="K96" s="176"/>
      <c r="L96" s="18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5"/>
      <c r="C97" s="176"/>
      <c r="D97" s="177" t="s">
        <v>89</v>
      </c>
      <c r="E97" s="178"/>
      <c r="F97" s="178"/>
      <c r="G97" s="178"/>
      <c r="H97" s="178"/>
      <c r="I97" s="178"/>
      <c r="J97" s="179">
        <f>J129</f>
        <v>0</v>
      </c>
      <c r="K97" s="176"/>
      <c r="L97" s="18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75"/>
      <c r="C98" s="176"/>
      <c r="D98" s="177" t="s">
        <v>90</v>
      </c>
      <c r="E98" s="178"/>
      <c r="F98" s="178"/>
      <c r="G98" s="178"/>
      <c r="H98" s="178"/>
      <c r="I98" s="178"/>
      <c r="J98" s="179">
        <f>J134</f>
        <v>0</v>
      </c>
      <c r="K98" s="176"/>
      <c r="L98" s="18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5"/>
      <c r="C99" s="176"/>
      <c r="D99" s="177" t="s">
        <v>91</v>
      </c>
      <c r="E99" s="178"/>
      <c r="F99" s="178"/>
      <c r="G99" s="178"/>
      <c r="H99" s="178"/>
      <c r="I99" s="178"/>
      <c r="J99" s="179">
        <f>J139</f>
        <v>0</v>
      </c>
      <c r="K99" s="176"/>
      <c r="L99" s="18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5"/>
      <c r="C100" s="176"/>
      <c r="D100" s="177" t="s">
        <v>92</v>
      </c>
      <c r="E100" s="178"/>
      <c r="F100" s="178"/>
      <c r="G100" s="178"/>
      <c r="H100" s="178"/>
      <c r="I100" s="178"/>
      <c r="J100" s="179">
        <f>J144</f>
        <v>0</v>
      </c>
      <c r="K100" s="176"/>
      <c r="L100" s="18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="2" customFormat="1" ht="6.96" customHeight="1">
      <c r="A102" s="35"/>
      <c r="B102" s="63"/>
      <c r="C102" s="64"/>
      <c r="D102" s="64"/>
      <c r="E102" s="64"/>
      <c r="F102" s="64"/>
      <c r="G102" s="64"/>
      <c r="H102" s="64"/>
      <c r="I102" s="64"/>
      <c r="J102" s="64"/>
      <c r="K102" s="64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="2" customFormat="1" ht="6.96" customHeight="1">
      <c r="A106" s="35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93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16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73" t="str">
        <f>E7</f>
        <v>SJEZD NA POZEMEK parc. č. 832/98</v>
      </c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20</v>
      </c>
      <c r="D112" s="37"/>
      <c r="E112" s="37"/>
      <c r="F112" s="24" t="str">
        <f>F10</f>
        <v xml:space="preserve"> </v>
      </c>
      <c r="G112" s="37"/>
      <c r="H112" s="37"/>
      <c r="I112" s="29" t="s">
        <v>22</v>
      </c>
      <c r="J112" s="76" t="str">
        <f>IF(J10="","",J10)</f>
        <v>29. 1. 2021</v>
      </c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24</v>
      </c>
      <c r="D114" s="37"/>
      <c r="E114" s="37"/>
      <c r="F114" s="24" t="str">
        <f>E13</f>
        <v xml:space="preserve"> </v>
      </c>
      <c r="G114" s="37"/>
      <c r="H114" s="37"/>
      <c r="I114" s="29" t="s">
        <v>29</v>
      </c>
      <c r="J114" s="33" t="str">
        <f>E19</f>
        <v xml:space="preserve"> 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27</v>
      </c>
      <c r="D115" s="37"/>
      <c r="E115" s="37"/>
      <c r="F115" s="24" t="str">
        <f>IF(E16="","",E16)</f>
        <v>Vyplň údaj</v>
      </c>
      <c r="G115" s="37"/>
      <c r="H115" s="37"/>
      <c r="I115" s="29" t="s">
        <v>31</v>
      </c>
      <c r="J115" s="33" t="str">
        <f>E22</f>
        <v xml:space="preserve"> 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0.32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11" customFormat="1" ht="29.28" customHeight="1">
      <c r="A117" s="181"/>
      <c r="B117" s="182"/>
      <c r="C117" s="183" t="s">
        <v>94</v>
      </c>
      <c r="D117" s="184" t="s">
        <v>58</v>
      </c>
      <c r="E117" s="184" t="s">
        <v>54</v>
      </c>
      <c r="F117" s="184" t="s">
        <v>55</v>
      </c>
      <c r="G117" s="184" t="s">
        <v>95</v>
      </c>
      <c r="H117" s="184" t="s">
        <v>96</v>
      </c>
      <c r="I117" s="184" t="s">
        <v>97</v>
      </c>
      <c r="J117" s="185" t="s">
        <v>84</v>
      </c>
      <c r="K117" s="186" t="s">
        <v>98</v>
      </c>
      <c r="L117" s="187"/>
      <c r="M117" s="97" t="s">
        <v>1</v>
      </c>
      <c r="N117" s="98" t="s">
        <v>37</v>
      </c>
      <c r="O117" s="98" t="s">
        <v>99</v>
      </c>
      <c r="P117" s="98" t="s">
        <v>100</v>
      </c>
      <c r="Q117" s="98" t="s">
        <v>101</v>
      </c>
      <c r="R117" s="98" t="s">
        <v>102</v>
      </c>
      <c r="S117" s="98" t="s">
        <v>103</v>
      </c>
      <c r="T117" s="99" t="s">
        <v>104</v>
      </c>
      <c r="U117" s="181"/>
      <c r="V117" s="181"/>
      <c r="W117" s="181"/>
      <c r="X117" s="181"/>
      <c r="Y117" s="181"/>
      <c r="Z117" s="181"/>
      <c r="AA117" s="181"/>
      <c r="AB117" s="181"/>
      <c r="AC117" s="181"/>
      <c r="AD117" s="181"/>
      <c r="AE117" s="181"/>
    </row>
    <row r="118" s="2" customFormat="1" ht="22.8" customHeight="1">
      <c r="A118" s="35"/>
      <c r="B118" s="36"/>
      <c r="C118" s="104" t="s">
        <v>105</v>
      </c>
      <c r="D118" s="37"/>
      <c r="E118" s="37"/>
      <c r="F118" s="37"/>
      <c r="G118" s="37"/>
      <c r="H118" s="37"/>
      <c r="I118" s="37"/>
      <c r="J118" s="188">
        <f>BK118</f>
        <v>0</v>
      </c>
      <c r="K118" s="37"/>
      <c r="L118" s="41"/>
      <c r="M118" s="100"/>
      <c r="N118" s="189"/>
      <c r="O118" s="101"/>
      <c r="P118" s="190">
        <f>P119</f>
        <v>0</v>
      </c>
      <c r="Q118" s="101"/>
      <c r="R118" s="190">
        <f>R119</f>
        <v>26.273546999999997</v>
      </c>
      <c r="S118" s="101"/>
      <c r="T118" s="191">
        <f>T119</f>
        <v>2.4100000000000001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4" t="s">
        <v>72</v>
      </c>
      <c r="AU118" s="14" t="s">
        <v>86</v>
      </c>
      <c r="BK118" s="192">
        <f>BK119</f>
        <v>0</v>
      </c>
    </row>
    <row r="119" s="12" customFormat="1" ht="25.92" customHeight="1">
      <c r="A119" s="12"/>
      <c r="B119" s="193"/>
      <c r="C119" s="194"/>
      <c r="D119" s="195" t="s">
        <v>72</v>
      </c>
      <c r="E119" s="196" t="s">
        <v>106</v>
      </c>
      <c r="F119" s="196" t="s">
        <v>107</v>
      </c>
      <c r="G119" s="194"/>
      <c r="H119" s="194"/>
      <c r="I119" s="197"/>
      <c r="J119" s="198">
        <f>BK119</f>
        <v>0</v>
      </c>
      <c r="K119" s="194"/>
      <c r="L119" s="199"/>
      <c r="M119" s="200"/>
      <c r="N119" s="201"/>
      <c r="O119" s="201"/>
      <c r="P119" s="202">
        <f>P120+P129+P134+P139+P144</f>
        <v>0</v>
      </c>
      <c r="Q119" s="201"/>
      <c r="R119" s="202">
        <f>R120+R129+R134+R139+R144</f>
        <v>26.273546999999997</v>
      </c>
      <c r="S119" s="201"/>
      <c r="T119" s="203">
        <f>T120+T129+T134+T139+T144</f>
        <v>2.4100000000000001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4" t="s">
        <v>78</v>
      </c>
      <c r="AT119" s="205" t="s">
        <v>72</v>
      </c>
      <c r="AU119" s="205" t="s">
        <v>73</v>
      </c>
      <c r="AY119" s="204" t="s">
        <v>108</v>
      </c>
      <c r="BK119" s="206">
        <f>BK120+BK129+BK134+BK139+BK144</f>
        <v>0</v>
      </c>
    </row>
    <row r="120" s="12" customFormat="1" ht="22.8" customHeight="1">
      <c r="A120" s="12"/>
      <c r="B120" s="193"/>
      <c r="C120" s="194"/>
      <c r="D120" s="195" t="s">
        <v>72</v>
      </c>
      <c r="E120" s="207" t="s">
        <v>78</v>
      </c>
      <c r="F120" s="207" t="s">
        <v>109</v>
      </c>
      <c r="G120" s="194"/>
      <c r="H120" s="194"/>
      <c r="I120" s="197"/>
      <c r="J120" s="208">
        <f>BK120</f>
        <v>0</v>
      </c>
      <c r="K120" s="194"/>
      <c r="L120" s="199"/>
      <c r="M120" s="200"/>
      <c r="N120" s="201"/>
      <c r="O120" s="201"/>
      <c r="P120" s="202">
        <f>SUM(P121:P128)</f>
        <v>0</v>
      </c>
      <c r="Q120" s="201"/>
      <c r="R120" s="202">
        <f>SUM(R121:R128)</f>
        <v>0</v>
      </c>
      <c r="S120" s="201"/>
      <c r="T120" s="203">
        <f>SUM(T121:T128)</f>
        <v>2.4100000000000001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4" t="s">
        <v>78</v>
      </c>
      <c r="AT120" s="205" t="s">
        <v>72</v>
      </c>
      <c r="AU120" s="205" t="s">
        <v>78</v>
      </c>
      <c r="AY120" s="204" t="s">
        <v>108</v>
      </c>
      <c r="BK120" s="206">
        <f>SUM(BK121:BK128)</f>
        <v>0</v>
      </c>
    </row>
    <row r="121" s="2" customFormat="1" ht="21.75" customHeight="1">
      <c r="A121" s="35"/>
      <c r="B121" s="36"/>
      <c r="C121" s="209" t="s">
        <v>78</v>
      </c>
      <c r="D121" s="209" t="s">
        <v>110</v>
      </c>
      <c r="E121" s="210" t="s">
        <v>111</v>
      </c>
      <c r="F121" s="211" t="s">
        <v>112</v>
      </c>
      <c r="G121" s="212" t="s">
        <v>113</v>
      </c>
      <c r="H121" s="213">
        <v>3.5</v>
      </c>
      <c r="I121" s="214"/>
      <c r="J121" s="215">
        <f>ROUND(I121*H121,2)</f>
        <v>0</v>
      </c>
      <c r="K121" s="216"/>
      <c r="L121" s="41"/>
      <c r="M121" s="217" t="s">
        <v>1</v>
      </c>
      <c r="N121" s="218" t="s">
        <v>38</v>
      </c>
      <c r="O121" s="88"/>
      <c r="P121" s="219">
        <f>O121*H121</f>
        <v>0</v>
      </c>
      <c r="Q121" s="219">
        <v>0</v>
      </c>
      <c r="R121" s="219">
        <f>Q121*H121</f>
        <v>0</v>
      </c>
      <c r="S121" s="219">
        <v>0.22</v>
      </c>
      <c r="T121" s="220">
        <f>S121*H121</f>
        <v>0.77000000000000002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21" t="s">
        <v>114</v>
      </c>
      <c r="AT121" s="221" t="s">
        <v>110</v>
      </c>
      <c r="AU121" s="221" t="s">
        <v>80</v>
      </c>
      <c r="AY121" s="14" t="s">
        <v>108</v>
      </c>
      <c r="BE121" s="222">
        <f>IF(N121="základní",J121,0)</f>
        <v>0</v>
      </c>
      <c r="BF121" s="222">
        <f>IF(N121="snížená",J121,0)</f>
        <v>0</v>
      </c>
      <c r="BG121" s="222">
        <f>IF(N121="zákl. přenesená",J121,0)</f>
        <v>0</v>
      </c>
      <c r="BH121" s="222">
        <f>IF(N121="sníž. přenesená",J121,0)</f>
        <v>0</v>
      </c>
      <c r="BI121" s="222">
        <f>IF(N121="nulová",J121,0)</f>
        <v>0</v>
      </c>
      <c r="BJ121" s="14" t="s">
        <v>78</v>
      </c>
      <c r="BK121" s="222">
        <f>ROUND(I121*H121,2)</f>
        <v>0</v>
      </c>
      <c r="BL121" s="14" t="s">
        <v>114</v>
      </c>
      <c r="BM121" s="221" t="s">
        <v>115</v>
      </c>
    </row>
    <row r="122" s="2" customFormat="1" ht="16.5" customHeight="1">
      <c r="A122" s="35"/>
      <c r="B122" s="36"/>
      <c r="C122" s="209" t="s">
        <v>80</v>
      </c>
      <c r="D122" s="209" t="s">
        <v>110</v>
      </c>
      <c r="E122" s="210" t="s">
        <v>116</v>
      </c>
      <c r="F122" s="211" t="s">
        <v>117</v>
      </c>
      <c r="G122" s="212" t="s">
        <v>118</v>
      </c>
      <c r="H122" s="213">
        <v>8</v>
      </c>
      <c r="I122" s="214"/>
      <c r="J122" s="215">
        <f>ROUND(I122*H122,2)</f>
        <v>0</v>
      </c>
      <c r="K122" s="216"/>
      <c r="L122" s="41"/>
      <c r="M122" s="217" t="s">
        <v>1</v>
      </c>
      <c r="N122" s="218" t="s">
        <v>38</v>
      </c>
      <c r="O122" s="88"/>
      <c r="P122" s="219">
        <f>O122*H122</f>
        <v>0</v>
      </c>
      <c r="Q122" s="219">
        <v>0</v>
      </c>
      <c r="R122" s="219">
        <f>Q122*H122</f>
        <v>0</v>
      </c>
      <c r="S122" s="219">
        <v>0.20499999999999999</v>
      </c>
      <c r="T122" s="220">
        <f>S122*H122</f>
        <v>1.6399999999999999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1" t="s">
        <v>114</v>
      </c>
      <c r="AT122" s="221" t="s">
        <v>110</v>
      </c>
      <c r="AU122" s="221" t="s">
        <v>80</v>
      </c>
      <c r="AY122" s="14" t="s">
        <v>108</v>
      </c>
      <c r="BE122" s="222">
        <f>IF(N122="základní",J122,0)</f>
        <v>0</v>
      </c>
      <c r="BF122" s="222">
        <f>IF(N122="snížená",J122,0)</f>
        <v>0</v>
      </c>
      <c r="BG122" s="222">
        <f>IF(N122="zákl. přenesená",J122,0)</f>
        <v>0</v>
      </c>
      <c r="BH122" s="222">
        <f>IF(N122="sníž. přenesená",J122,0)</f>
        <v>0</v>
      </c>
      <c r="BI122" s="222">
        <f>IF(N122="nulová",J122,0)</f>
        <v>0</v>
      </c>
      <c r="BJ122" s="14" t="s">
        <v>78</v>
      </c>
      <c r="BK122" s="222">
        <f>ROUND(I122*H122,2)</f>
        <v>0</v>
      </c>
      <c r="BL122" s="14" t="s">
        <v>114</v>
      </c>
      <c r="BM122" s="221" t="s">
        <v>119</v>
      </c>
    </row>
    <row r="123" s="2" customFormat="1" ht="33" customHeight="1">
      <c r="A123" s="35"/>
      <c r="B123" s="36"/>
      <c r="C123" s="209" t="s">
        <v>120</v>
      </c>
      <c r="D123" s="209" t="s">
        <v>110</v>
      </c>
      <c r="E123" s="210" t="s">
        <v>121</v>
      </c>
      <c r="F123" s="211" t="s">
        <v>122</v>
      </c>
      <c r="G123" s="212" t="s">
        <v>123</v>
      </c>
      <c r="H123" s="213">
        <v>18.837</v>
      </c>
      <c r="I123" s="214"/>
      <c r="J123" s="215">
        <f>ROUND(I123*H123,2)</f>
        <v>0</v>
      </c>
      <c r="K123" s="216"/>
      <c r="L123" s="41"/>
      <c r="M123" s="217" t="s">
        <v>1</v>
      </c>
      <c r="N123" s="218" t="s">
        <v>38</v>
      </c>
      <c r="O123" s="88"/>
      <c r="P123" s="219">
        <f>O123*H123</f>
        <v>0</v>
      </c>
      <c r="Q123" s="219">
        <v>0</v>
      </c>
      <c r="R123" s="219">
        <f>Q123*H123</f>
        <v>0</v>
      </c>
      <c r="S123" s="219">
        <v>0</v>
      </c>
      <c r="T123" s="220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1" t="s">
        <v>114</v>
      </c>
      <c r="AT123" s="221" t="s">
        <v>110</v>
      </c>
      <c r="AU123" s="221" t="s">
        <v>80</v>
      </c>
      <c r="AY123" s="14" t="s">
        <v>108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4" t="s">
        <v>78</v>
      </c>
      <c r="BK123" s="222">
        <f>ROUND(I123*H123,2)</f>
        <v>0</v>
      </c>
      <c r="BL123" s="14" t="s">
        <v>114</v>
      </c>
      <c r="BM123" s="221" t="s">
        <v>124</v>
      </c>
    </row>
    <row r="124" s="2" customFormat="1" ht="33" customHeight="1">
      <c r="A124" s="35"/>
      <c r="B124" s="36"/>
      <c r="C124" s="209" t="s">
        <v>114</v>
      </c>
      <c r="D124" s="209" t="s">
        <v>110</v>
      </c>
      <c r="E124" s="210" t="s">
        <v>125</v>
      </c>
      <c r="F124" s="211" t="s">
        <v>126</v>
      </c>
      <c r="G124" s="212" t="s">
        <v>123</v>
      </c>
      <c r="H124" s="213">
        <v>18.837</v>
      </c>
      <c r="I124" s="214"/>
      <c r="J124" s="215">
        <f>ROUND(I124*H124,2)</f>
        <v>0</v>
      </c>
      <c r="K124" s="216"/>
      <c r="L124" s="41"/>
      <c r="M124" s="217" t="s">
        <v>1</v>
      </c>
      <c r="N124" s="218" t="s">
        <v>38</v>
      </c>
      <c r="O124" s="88"/>
      <c r="P124" s="219">
        <f>O124*H124</f>
        <v>0</v>
      </c>
      <c r="Q124" s="219">
        <v>0</v>
      </c>
      <c r="R124" s="219">
        <f>Q124*H124</f>
        <v>0</v>
      </c>
      <c r="S124" s="219">
        <v>0</v>
      </c>
      <c r="T124" s="220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1" t="s">
        <v>114</v>
      </c>
      <c r="AT124" s="221" t="s">
        <v>110</v>
      </c>
      <c r="AU124" s="221" t="s">
        <v>80</v>
      </c>
      <c r="AY124" s="14" t="s">
        <v>108</v>
      </c>
      <c r="BE124" s="222">
        <f>IF(N124="základní",J124,0)</f>
        <v>0</v>
      </c>
      <c r="BF124" s="222">
        <f>IF(N124="snížená",J124,0)</f>
        <v>0</v>
      </c>
      <c r="BG124" s="222">
        <f>IF(N124="zákl. přenesená",J124,0)</f>
        <v>0</v>
      </c>
      <c r="BH124" s="222">
        <f>IF(N124="sníž. přenesená",J124,0)</f>
        <v>0</v>
      </c>
      <c r="BI124" s="222">
        <f>IF(N124="nulová",J124,0)</f>
        <v>0</v>
      </c>
      <c r="BJ124" s="14" t="s">
        <v>78</v>
      </c>
      <c r="BK124" s="222">
        <f>ROUND(I124*H124,2)</f>
        <v>0</v>
      </c>
      <c r="BL124" s="14" t="s">
        <v>114</v>
      </c>
      <c r="BM124" s="221" t="s">
        <v>127</v>
      </c>
    </row>
    <row r="125" s="2" customFormat="1" ht="16.5" customHeight="1">
      <c r="A125" s="35"/>
      <c r="B125" s="36"/>
      <c r="C125" s="209" t="s">
        <v>128</v>
      </c>
      <c r="D125" s="209" t="s">
        <v>110</v>
      </c>
      <c r="E125" s="210" t="s">
        <v>129</v>
      </c>
      <c r="F125" s="211" t="s">
        <v>130</v>
      </c>
      <c r="G125" s="212" t="s">
        <v>123</v>
      </c>
      <c r="H125" s="213">
        <v>18.837</v>
      </c>
      <c r="I125" s="214"/>
      <c r="J125" s="215">
        <f>ROUND(I125*H125,2)</f>
        <v>0</v>
      </c>
      <c r="K125" s="216"/>
      <c r="L125" s="41"/>
      <c r="M125" s="217" t="s">
        <v>1</v>
      </c>
      <c r="N125" s="218" t="s">
        <v>38</v>
      </c>
      <c r="O125" s="88"/>
      <c r="P125" s="219">
        <f>O125*H125</f>
        <v>0</v>
      </c>
      <c r="Q125" s="219">
        <v>0</v>
      </c>
      <c r="R125" s="219">
        <f>Q125*H125</f>
        <v>0</v>
      </c>
      <c r="S125" s="219">
        <v>0</v>
      </c>
      <c r="T125" s="220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1" t="s">
        <v>114</v>
      </c>
      <c r="AT125" s="221" t="s">
        <v>110</v>
      </c>
      <c r="AU125" s="221" t="s">
        <v>80</v>
      </c>
      <c r="AY125" s="14" t="s">
        <v>108</v>
      </c>
      <c r="BE125" s="222">
        <f>IF(N125="základní",J125,0)</f>
        <v>0</v>
      </c>
      <c r="BF125" s="222">
        <f>IF(N125="snížená",J125,0)</f>
        <v>0</v>
      </c>
      <c r="BG125" s="222">
        <f>IF(N125="zákl. přenesená",J125,0)</f>
        <v>0</v>
      </c>
      <c r="BH125" s="222">
        <f>IF(N125="sníž. přenesená",J125,0)</f>
        <v>0</v>
      </c>
      <c r="BI125" s="222">
        <f>IF(N125="nulová",J125,0)</f>
        <v>0</v>
      </c>
      <c r="BJ125" s="14" t="s">
        <v>78</v>
      </c>
      <c r="BK125" s="222">
        <f>ROUND(I125*H125,2)</f>
        <v>0</v>
      </c>
      <c r="BL125" s="14" t="s">
        <v>114</v>
      </c>
      <c r="BM125" s="221" t="s">
        <v>131</v>
      </c>
    </row>
    <row r="126" s="2" customFormat="1" ht="21.75" customHeight="1">
      <c r="A126" s="35"/>
      <c r="B126" s="36"/>
      <c r="C126" s="209" t="s">
        <v>132</v>
      </c>
      <c r="D126" s="209" t="s">
        <v>110</v>
      </c>
      <c r="E126" s="210" t="s">
        <v>133</v>
      </c>
      <c r="F126" s="211" t="s">
        <v>134</v>
      </c>
      <c r="G126" s="212" t="s">
        <v>135</v>
      </c>
      <c r="H126" s="213">
        <v>32.960000000000001</v>
      </c>
      <c r="I126" s="214"/>
      <c r="J126" s="215">
        <f>ROUND(I126*H126,2)</f>
        <v>0</v>
      </c>
      <c r="K126" s="216"/>
      <c r="L126" s="41"/>
      <c r="M126" s="217" t="s">
        <v>1</v>
      </c>
      <c r="N126" s="218" t="s">
        <v>38</v>
      </c>
      <c r="O126" s="88"/>
      <c r="P126" s="219">
        <f>O126*H126</f>
        <v>0</v>
      </c>
      <c r="Q126" s="219">
        <v>0</v>
      </c>
      <c r="R126" s="219">
        <f>Q126*H126</f>
        <v>0</v>
      </c>
      <c r="S126" s="219">
        <v>0</v>
      </c>
      <c r="T126" s="220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1" t="s">
        <v>114</v>
      </c>
      <c r="AT126" s="221" t="s">
        <v>110</v>
      </c>
      <c r="AU126" s="221" t="s">
        <v>80</v>
      </c>
      <c r="AY126" s="14" t="s">
        <v>108</v>
      </c>
      <c r="BE126" s="222">
        <f>IF(N126="základní",J126,0)</f>
        <v>0</v>
      </c>
      <c r="BF126" s="222">
        <f>IF(N126="snížená",J126,0)</f>
        <v>0</v>
      </c>
      <c r="BG126" s="222">
        <f>IF(N126="zákl. přenesená",J126,0)</f>
        <v>0</v>
      </c>
      <c r="BH126" s="222">
        <f>IF(N126="sníž. přenesená",J126,0)</f>
        <v>0</v>
      </c>
      <c r="BI126" s="222">
        <f>IF(N126="nulová",J126,0)</f>
        <v>0</v>
      </c>
      <c r="BJ126" s="14" t="s">
        <v>78</v>
      </c>
      <c r="BK126" s="222">
        <f>ROUND(I126*H126,2)</f>
        <v>0</v>
      </c>
      <c r="BL126" s="14" t="s">
        <v>114</v>
      </c>
      <c r="BM126" s="221" t="s">
        <v>136</v>
      </c>
    </row>
    <row r="127" s="2" customFormat="1" ht="21.75" customHeight="1">
      <c r="A127" s="35"/>
      <c r="B127" s="36"/>
      <c r="C127" s="209" t="s">
        <v>137</v>
      </c>
      <c r="D127" s="209" t="s">
        <v>110</v>
      </c>
      <c r="E127" s="210" t="s">
        <v>138</v>
      </c>
      <c r="F127" s="211" t="s">
        <v>139</v>
      </c>
      <c r="G127" s="212" t="s">
        <v>123</v>
      </c>
      <c r="H127" s="213">
        <v>5.4000000000000004</v>
      </c>
      <c r="I127" s="214"/>
      <c r="J127" s="215">
        <f>ROUND(I127*H127,2)</f>
        <v>0</v>
      </c>
      <c r="K127" s="216"/>
      <c r="L127" s="41"/>
      <c r="M127" s="217" t="s">
        <v>1</v>
      </c>
      <c r="N127" s="218" t="s">
        <v>38</v>
      </c>
      <c r="O127" s="88"/>
      <c r="P127" s="219">
        <f>O127*H127</f>
        <v>0</v>
      </c>
      <c r="Q127" s="219">
        <v>0</v>
      </c>
      <c r="R127" s="219">
        <f>Q127*H127</f>
        <v>0</v>
      </c>
      <c r="S127" s="219">
        <v>0</v>
      </c>
      <c r="T127" s="220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1" t="s">
        <v>114</v>
      </c>
      <c r="AT127" s="221" t="s">
        <v>110</v>
      </c>
      <c r="AU127" s="221" t="s">
        <v>80</v>
      </c>
      <c r="AY127" s="14" t="s">
        <v>108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4" t="s">
        <v>78</v>
      </c>
      <c r="BK127" s="222">
        <f>ROUND(I127*H127,2)</f>
        <v>0</v>
      </c>
      <c r="BL127" s="14" t="s">
        <v>114</v>
      </c>
      <c r="BM127" s="221" t="s">
        <v>140</v>
      </c>
    </row>
    <row r="128" s="2" customFormat="1" ht="16.5" customHeight="1">
      <c r="A128" s="35"/>
      <c r="B128" s="36"/>
      <c r="C128" s="209" t="s">
        <v>141</v>
      </c>
      <c r="D128" s="209" t="s">
        <v>110</v>
      </c>
      <c r="E128" s="210" t="s">
        <v>142</v>
      </c>
      <c r="F128" s="211" t="s">
        <v>143</v>
      </c>
      <c r="G128" s="212" t="s">
        <v>113</v>
      </c>
      <c r="H128" s="213">
        <v>36</v>
      </c>
      <c r="I128" s="214"/>
      <c r="J128" s="215">
        <f>ROUND(I128*H128,2)</f>
        <v>0</v>
      </c>
      <c r="K128" s="216"/>
      <c r="L128" s="41"/>
      <c r="M128" s="217" t="s">
        <v>1</v>
      </c>
      <c r="N128" s="218" t="s">
        <v>38</v>
      </c>
      <c r="O128" s="88"/>
      <c r="P128" s="219">
        <f>O128*H128</f>
        <v>0</v>
      </c>
      <c r="Q128" s="219">
        <v>0</v>
      </c>
      <c r="R128" s="219">
        <f>Q128*H128</f>
        <v>0</v>
      </c>
      <c r="S128" s="219">
        <v>0</v>
      </c>
      <c r="T128" s="220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1" t="s">
        <v>114</v>
      </c>
      <c r="AT128" s="221" t="s">
        <v>110</v>
      </c>
      <c r="AU128" s="221" t="s">
        <v>80</v>
      </c>
      <c r="AY128" s="14" t="s">
        <v>108</v>
      </c>
      <c r="BE128" s="222">
        <f>IF(N128="základní",J128,0)</f>
        <v>0</v>
      </c>
      <c r="BF128" s="222">
        <f>IF(N128="snížená",J128,0)</f>
        <v>0</v>
      </c>
      <c r="BG128" s="222">
        <f>IF(N128="zákl. přenesená",J128,0)</f>
        <v>0</v>
      </c>
      <c r="BH128" s="222">
        <f>IF(N128="sníž. přenesená",J128,0)</f>
        <v>0</v>
      </c>
      <c r="BI128" s="222">
        <f>IF(N128="nulová",J128,0)</f>
        <v>0</v>
      </c>
      <c r="BJ128" s="14" t="s">
        <v>78</v>
      </c>
      <c r="BK128" s="222">
        <f>ROUND(I128*H128,2)</f>
        <v>0</v>
      </c>
      <c r="BL128" s="14" t="s">
        <v>114</v>
      </c>
      <c r="BM128" s="221" t="s">
        <v>144</v>
      </c>
    </row>
    <row r="129" s="12" customFormat="1" ht="22.8" customHeight="1">
      <c r="A129" s="12"/>
      <c r="B129" s="193"/>
      <c r="C129" s="194"/>
      <c r="D129" s="195" t="s">
        <v>72</v>
      </c>
      <c r="E129" s="207" t="s">
        <v>128</v>
      </c>
      <c r="F129" s="207" t="s">
        <v>145</v>
      </c>
      <c r="G129" s="194"/>
      <c r="H129" s="194"/>
      <c r="I129" s="197"/>
      <c r="J129" s="208">
        <f>BK129</f>
        <v>0</v>
      </c>
      <c r="K129" s="194"/>
      <c r="L129" s="199"/>
      <c r="M129" s="200"/>
      <c r="N129" s="201"/>
      <c r="O129" s="201"/>
      <c r="P129" s="202">
        <f>SUM(P130:P133)</f>
        <v>0</v>
      </c>
      <c r="Q129" s="201"/>
      <c r="R129" s="202">
        <f>SUM(R130:R133)</f>
        <v>22.350676999999997</v>
      </c>
      <c r="S129" s="201"/>
      <c r="T129" s="203">
        <f>SUM(T130:T133)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4" t="s">
        <v>78</v>
      </c>
      <c r="AT129" s="205" t="s">
        <v>72</v>
      </c>
      <c r="AU129" s="205" t="s">
        <v>78</v>
      </c>
      <c r="AY129" s="204" t="s">
        <v>108</v>
      </c>
      <c r="BK129" s="206">
        <f>SUM(BK130:BK133)</f>
        <v>0</v>
      </c>
    </row>
    <row r="130" s="2" customFormat="1" ht="16.5" customHeight="1">
      <c r="A130" s="35"/>
      <c r="B130" s="36"/>
      <c r="C130" s="209" t="s">
        <v>146</v>
      </c>
      <c r="D130" s="209" t="s">
        <v>110</v>
      </c>
      <c r="E130" s="210" t="s">
        <v>147</v>
      </c>
      <c r="F130" s="211" t="s">
        <v>148</v>
      </c>
      <c r="G130" s="212" t="s">
        <v>113</v>
      </c>
      <c r="H130" s="213">
        <v>36</v>
      </c>
      <c r="I130" s="214"/>
      <c r="J130" s="215">
        <f>ROUND(I130*H130,2)</f>
        <v>0</v>
      </c>
      <c r="K130" s="216"/>
      <c r="L130" s="41"/>
      <c r="M130" s="217" t="s">
        <v>1</v>
      </c>
      <c r="N130" s="218" t="s">
        <v>38</v>
      </c>
      <c r="O130" s="88"/>
      <c r="P130" s="219">
        <f>O130*H130</f>
        <v>0</v>
      </c>
      <c r="Q130" s="219">
        <v>0.34499999999999997</v>
      </c>
      <c r="R130" s="219">
        <f>Q130*H130</f>
        <v>12.419999999999998</v>
      </c>
      <c r="S130" s="219">
        <v>0</v>
      </c>
      <c r="T130" s="220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1" t="s">
        <v>114</v>
      </c>
      <c r="AT130" s="221" t="s">
        <v>110</v>
      </c>
      <c r="AU130" s="221" t="s">
        <v>80</v>
      </c>
      <c r="AY130" s="14" t="s">
        <v>108</v>
      </c>
      <c r="BE130" s="222">
        <f>IF(N130="základní",J130,0)</f>
        <v>0</v>
      </c>
      <c r="BF130" s="222">
        <f>IF(N130="snížená",J130,0)</f>
        <v>0</v>
      </c>
      <c r="BG130" s="222">
        <f>IF(N130="zákl. přenesená",J130,0)</f>
        <v>0</v>
      </c>
      <c r="BH130" s="222">
        <f>IF(N130="sníž. přenesená",J130,0)</f>
        <v>0</v>
      </c>
      <c r="BI130" s="222">
        <f>IF(N130="nulová",J130,0)</f>
        <v>0</v>
      </c>
      <c r="BJ130" s="14" t="s">
        <v>78</v>
      </c>
      <c r="BK130" s="222">
        <f>ROUND(I130*H130,2)</f>
        <v>0</v>
      </c>
      <c r="BL130" s="14" t="s">
        <v>114</v>
      </c>
      <c r="BM130" s="221" t="s">
        <v>149</v>
      </c>
    </row>
    <row r="131" s="2" customFormat="1" ht="33" customHeight="1">
      <c r="A131" s="35"/>
      <c r="B131" s="36"/>
      <c r="C131" s="209" t="s">
        <v>150</v>
      </c>
      <c r="D131" s="209" t="s">
        <v>110</v>
      </c>
      <c r="E131" s="210" t="s">
        <v>151</v>
      </c>
      <c r="F131" s="211" t="s">
        <v>152</v>
      </c>
      <c r="G131" s="212" t="s">
        <v>113</v>
      </c>
      <c r="H131" s="213">
        <v>3.5</v>
      </c>
      <c r="I131" s="214"/>
      <c r="J131" s="215">
        <f>ROUND(I131*H131,2)</f>
        <v>0</v>
      </c>
      <c r="K131" s="216"/>
      <c r="L131" s="41"/>
      <c r="M131" s="217" t="s">
        <v>1</v>
      </c>
      <c r="N131" s="218" t="s">
        <v>38</v>
      </c>
      <c r="O131" s="88"/>
      <c r="P131" s="219">
        <f>O131*H131</f>
        <v>0</v>
      </c>
      <c r="Q131" s="219">
        <v>0.20745</v>
      </c>
      <c r="R131" s="219">
        <f>Q131*H131</f>
        <v>0.72607500000000003</v>
      </c>
      <c r="S131" s="219">
        <v>0</v>
      </c>
      <c r="T131" s="220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1" t="s">
        <v>114</v>
      </c>
      <c r="AT131" s="221" t="s">
        <v>110</v>
      </c>
      <c r="AU131" s="221" t="s">
        <v>80</v>
      </c>
      <c r="AY131" s="14" t="s">
        <v>108</v>
      </c>
      <c r="BE131" s="222">
        <f>IF(N131="základní",J131,0)</f>
        <v>0</v>
      </c>
      <c r="BF131" s="222">
        <f>IF(N131="snížená",J131,0)</f>
        <v>0</v>
      </c>
      <c r="BG131" s="222">
        <f>IF(N131="zákl. přenesená",J131,0)</f>
        <v>0</v>
      </c>
      <c r="BH131" s="222">
        <f>IF(N131="sníž. přenesená",J131,0)</f>
        <v>0</v>
      </c>
      <c r="BI131" s="222">
        <f>IF(N131="nulová",J131,0)</f>
        <v>0</v>
      </c>
      <c r="BJ131" s="14" t="s">
        <v>78</v>
      </c>
      <c r="BK131" s="222">
        <f>ROUND(I131*H131,2)</f>
        <v>0</v>
      </c>
      <c r="BL131" s="14" t="s">
        <v>114</v>
      </c>
      <c r="BM131" s="221" t="s">
        <v>153</v>
      </c>
    </row>
    <row r="132" s="2" customFormat="1" ht="21.75" customHeight="1">
      <c r="A132" s="35"/>
      <c r="B132" s="36"/>
      <c r="C132" s="209" t="s">
        <v>154</v>
      </c>
      <c r="D132" s="209" t="s">
        <v>110</v>
      </c>
      <c r="E132" s="210" t="s">
        <v>155</v>
      </c>
      <c r="F132" s="211" t="s">
        <v>156</v>
      </c>
      <c r="G132" s="212" t="s">
        <v>113</v>
      </c>
      <c r="H132" s="213">
        <v>32.100000000000001</v>
      </c>
      <c r="I132" s="214"/>
      <c r="J132" s="215">
        <f>ROUND(I132*H132,2)</f>
        <v>0</v>
      </c>
      <c r="K132" s="216"/>
      <c r="L132" s="41"/>
      <c r="M132" s="217" t="s">
        <v>1</v>
      </c>
      <c r="N132" s="218" t="s">
        <v>38</v>
      </c>
      <c r="O132" s="88"/>
      <c r="P132" s="219">
        <f>O132*H132</f>
        <v>0</v>
      </c>
      <c r="Q132" s="219">
        <v>0.10362</v>
      </c>
      <c r="R132" s="219">
        <f>Q132*H132</f>
        <v>3.3262020000000003</v>
      </c>
      <c r="S132" s="219">
        <v>0</v>
      </c>
      <c r="T132" s="220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1" t="s">
        <v>114</v>
      </c>
      <c r="AT132" s="221" t="s">
        <v>110</v>
      </c>
      <c r="AU132" s="221" t="s">
        <v>80</v>
      </c>
      <c r="AY132" s="14" t="s">
        <v>108</v>
      </c>
      <c r="BE132" s="222">
        <f>IF(N132="základní",J132,0)</f>
        <v>0</v>
      </c>
      <c r="BF132" s="222">
        <f>IF(N132="snížená",J132,0)</f>
        <v>0</v>
      </c>
      <c r="BG132" s="222">
        <f>IF(N132="zákl. přenesená",J132,0)</f>
        <v>0</v>
      </c>
      <c r="BH132" s="222">
        <f>IF(N132="sníž. přenesená",J132,0)</f>
        <v>0</v>
      </c>
      <c r="BI132" s="222">
        <f>IF(N132="nulová",J132,0)</f>
        <v>0</v>
      </c>
      <c r="BJ132" s="14" t="s">
        <v>78</v>
      </c>
      <c r="BK132" s="222">
        <f>ROUND(I132*H132,2)</f>
        <v>0</v>
      </c>
      <c r="BL132" s="14" t="s">
        <v>114</v>
      </c>
      <c r="BM132" s="221" t="s">
        <v>157</v>
      </c>
    </row>
    <row r="133" s="2" customFormat="1" ht="16.5" customHeight="1">
      <c r="A133" s="35"/>
      <c r="B133" s="36"/>
      <c r="C133" s="223" t="s">
        <v>158</v>
      </c>
      <c r="D133" s="223" t="s">
        <v>159</v>
      </c>
      <c r="E133" s="224" t="s">
        <v>160</v>
      </c>
      <c r="F133" s="225" t="s">
        <v>161</v>
      </c>
      <c r="G133" s="226" t="s">
        <v>113</v>
      </c>
      <c r="H133" s="227">
        <v>33.399999999999999</v>
      </c>
      <c r="I133" s="228"/>
      <c r="J133" s="229">
        <f>ROUND(I133*H133,2)</f>
        <v>0</v>
      </c>
      <c r="K133" s="230"/>
      <c r="L133" s="231"/>
      <c r="M133" s="232" t="s">
        <v>1</v>
      </c>
      <c r="N133" s="233" t="s">
        <v>38</v>
      </c>
      <c r="O133" s="88"/>
      <c r="P133" s="219">
        <f>O133*H133</f>
        <v>0</v>
      </c>
      <c r="Q133" s="219">
        <v>0.17599999999999999</v>
      </c>
      <c r="R133" s="219">
        <f>Q133*H133</f>
        <v>5.8783999999999992</v>
      </c>
      <c r="S133" s="219">
        <v>0</v>
      </c>
      <c r="T133" s="220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1" t="s">
        <v>141</v>
      </c>
      <c r="AT133" s="221" t="s">
        <v>159</v>
      </c>
      <c r="AU133" s="221" t="s">
        <v>80</v>
      </c>
      <c r="AY133" s="14" t="s">
        <v>108</v>
      </c>
      <c r="BE133" s="222">
        <f>IF(N133="základní",J133,0)</f>
        <v>0</v>
      </c>
      <c r="BF133" s="222">
        <f>IF(N133="snížená",J133,0)</f>
        <v>0</v>
      </c>
      <c r="BG133" s="222">
        <f>IF(N133="zákl. přenesená",J133,0)</f>
        <v>0</v>
      </c>
      <c r="BH133" s="222">
        <f>IF(N133="sníž. přenesená",J133,0)</f>
        <v>0</v>
      </c>
      <c r="BI133" s="222">
        <f>IF(N133="nulová",J133,0)</f>
        <v>0</v>
      </c>
      <c r="BJ133" s="14" t="s">
        <v>78</v>
      </c>
      <c r="BK133" s="222">
        <f>ROUND(I133*H133,2)</f>
        <v>0</v>
      </c>
      <c r="BL133" s="14" t="s">
        <v>114</v>
      </c>
      <c r="BM133" s="221" t="s">
        <v>162</v>
      </c>
    </row>
    <row r="134" s="12" customFormat="1" ht="22.8" customHeight="1">
      <c r="A134" s="12"/>
      <c r="B134" s="193"/>
      <c r="C134" s="194"/>
      <c r="D134" s="195" t="s">
        <v>72</v>
      </c>
      <c r="E134" s="207" t="s">
        <v>146</v>
      </c>
      <c r="F134" s="207" t="s">
        <v>163</v>
      </c>
      <c r="G134" s="194"/>
      <c r="H134" s="194"/>
      <c r="I134" s="197"/>
      <c r="J134" s="208">
        <f>BK134</f>
        <v>0</v>
      </c>
      <c r="K134" s="194"/>
      <c r="L134" s="199"/>
      <c r="M134" s="200"/>
      <c r="N134" s="201"/>
      <c r="O134" s="201"/>
      <c r="P134" s="202">
        <f>SUM(P135:P138)</f>
        <v>0</v>
      </c>
      <c r="Q134" s="201"/>
      <c r="R134" s="202">
        <f>SUM(R135:R138)</f>
        <v>3.9228700000000005</v>
      </c>
      <c r="S134" s="201"/>
      <c r="T134" s="203">
        <f>SUM(T135:T138)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04" t="s">
        <v>78</v>
      </c>
      <c r="AT134" s="205" t="s">
        <v>72</v>
      </c>
      <c r="AU134" s="205" t="s">
        <v>78</v>
      </c>
      <c r="AY134" s="204" t="s">
        <v>108</v>
      </c>
      <c r="BK134" s="206">
        <f>SUM(BK135:BK138)</f>
        <v>0</v>
      </c>
    </row>
    <row r="135" s="2" customFormat="1" ht="33" customHeight="1">
      <c r="A135" s="35"/>
      <c r="B135" s="36"/>
      <c r="C135" s="209" t="s">
        <v>164</v>
      </c>
      <c r="D135" s="209" t="s">
        <v>110</v>
      </c>
      <c r="E135" s="210" t="s">
        <v>165</v>
      </c>
      <c r="F135" s="211" t="s">
        <v>166</v>
      </c>
      <c r="G135" s="212" t="s">
        <v>118</v>
      </c>
      <c r="H135" s="213">
        <v>19</v>
      </c>
      <c r="I135" s="214"/>
      <c r="J135" s="215">
        <f>ROUND(I135*H135,2)</f>
        <v>0</v>
      </c>
      <c r="K135" s="216"/>
      <c r="L135" s="41"/>
      <c r="M135" s="217" t="s">
        <v>1</v>
      </c>
      <c r="N135" s="218" t="s">
        <v>38</v>
      </c>
      <c r="O135" s="88"/>
      <c r="P135" s="219">
        <f>O135*H135</f>
        <v>0</v>
      </c>
      <c r="Q135" s="219">
        <v>0.15540000000000001</v>
      </c>
      <c r="R135" s="219">
        <f>Q135*H135</f>
        <v>2.9526000000000003</v>
      </c>
      <c r="S135" s="219">
        <v>0</v>
      </c>
      <c r="T135" s="220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1" t="s">
        <v>114</v>
      </c>
      <c r="AT135" s="221" t="s">
        <v>110</v>
      </c>
      <c r="AU135" s="221" t="s">
        <v>80</v>
      </c>
      <c r="AY135" s="14" t="s">
        <v>108</v>
      </c>
      <c r="BE135" s="222">
        <f>IF(N135="základní",J135,0)</f>
        <v>0</v>
      </c>
      <c r="BF135" s="222">
        <f>IF(N135="snížená",J135,0)</f>
        <v>0</v>
      </c>
      <c r="BG135" s="222">
        <f>IF(N135="zákl. přenesená",J135,0)</f>
        <v>0</v>
      </c>
      <c r="BH135" s="222">
        <f>IF(N135="sníž. přenesená",J135,0)</f>
        <v>0</v>
      </c>
      <c r="BI135" s="222">
        <f>IF(N135="nulová",J135,0)</f>
        <v>0</v>
      </c>
      <c r="BJ135" s="14" t="s">
        <v>78</v>
      </c>
      <c r="BK135" s="222">
        <f>ROUND(I135*H135,2)</f>
        <v>0</v>
      </c>
      <c r="BL135" s="14" t="s">
        <v>114</v>
      </c>
      <c r="BM135" s="221" t="s">
        <v>167</v>
      </c>
    </row>
    <row r="136" s="2" customFormat="1" ht="21.75" customHeight="1">
      <c r="A136" s="35"/>
      <c r="B136" s="36"/>
      <c r="C136" s="223" t="s">
        <v>168</v>
      </c>
      <c r="D136" s="223" t="s">
        <v>159</v>
      </c>
      <c r="E136" s="224" t="s">
        <v>169</v>
      </c>
      <c r="F136" s="225" t="s">
        <v>170</v>
      </c>
      <c r="G136" s="226" t="s">
        <v>171</v>
      </c>
      <c r="H136" s="227">
        <v>20</v>
      </c>
      <c r="I136" s="228"/>
      <c r="J136" s="229">
        <f>ROUND(I136*H136,2)</f>
        <v>0</v>
      </c>
      <c r="K136" s="230"/>
      <c r="L136" s="231"/>
      <c r="M136" s="232" t="s">
        <v>1</v>
      </c>
      <c r="N136" s="233" t="s">
        <v>38</v>
      </c>
      <c r="O136" s="88"/>
      <c r="P136" s="219">
        <f>O136*H136</f>
        <v>0</v>
      </c>
      <c r="Q136" s="219">
        <v>0.048300000000000003</v>
      </c>
      <c r="R136" s="219">
        <f>Q136*H136</f>
        <v>0.96600000000000008</v>
      </c>
      <c r="S136" s="219">
        <v>0</v>
      </c>
      <c r="T136" s="220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1" t="s">
        <v>141</v>
      </c>
      <c r="AT136" s="221" t="s">
        <v>159</v>
      </c>
      <c r="AU136" s="221" t="s">
        <v>80</v>
      </c>
      <c r="AY136" s="14" t="s">
        <v>108</v>
      </c>
      <c r="BE136" s="222">
        <f>IF(N136="základní",J136,0)</f>
        <v>0</v>
      </c>
      <c r="BF136" s="222">
        <f>IF(N136="snížená",J136,0)</f>
        <v>0</v>
      </c>
      <c r="BG136" s="222">
        <f>IF(N136="zákl. přenesená",J136,0)</f>
        <v>0</v>
      </c>
      <c r="BH136" s="222">
        <f>IF(N136="sníž. přenesená",J136,0)</f>
        <v>0</v>
      </c>
      <c r="BI136" s="222">
        <f>IF(N136="nulová",J136,0)</f>
        <v>0</v>
      </c>
      <c r="BJ136" s="14" t="s">
        <v>78</v>
      </c>
      <c r="BK136" s="222">
        <f>ROUND(I136*H136,2)</f>
        <v>0</v>
      </c>
      <c r="BL136" s="14" t="s">
        <v>114</v>
      </c>
      <c r="BM136" s="221" t="s">
        <v>172</v>
      </c>
    </row>
    <row r="137" s="2" customFormat="1" ht="33" customHeight="1">
      <c r="A137" s="35"/>
      <c r="B137" s="36"/>
      <c r="C137" s="209" t="s">
        <v>8</v>
      </c>
      <c r="D137" s="209" t="s">
        <v>110</v>
      </c>
      <c r="E137" s="210" t="s">
        <v>173</v>
      </c>
      <c r="F137" s="211" t="s">
        <v>174</v>
      </c>
      <c r="G137" s="212" t="s">
        <v>118</v>
      </c>
      <c r="H137" s="213">
        <v>7</v>
      </c>
      <c r="I137" s="214"/>
      <c r="J137" s="215">
        <f>ROUND(I137*H137,2)</f>
        <v>0</v>
      </c>
      <c r="K137" s="216"/>
      <c r="L137" s="41"/>
      <c r="M137" s="217" t="s">
        <v>1</v>
      </c>
      <c r="N137" s="218" t="s">
        <v>38</v>
      </c>
      <c r="O137" s="88"/>
      <c r="P137" s="219">
        <f>O137*H137</f>
        <v>0</v>
      </c>
      <c r="Q137" s="219">
        <v>0.00060999999999999997</v>
      </c>
      <c r="R137" s="219">
        <f>Q137*H137</f>
        <v>0.0042699999999999995</v>
      </c>
      <c r="S137" s="219">
        <v>0</v>
      </c>
      <c r="T137" s="220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1" t="s">
        <v>114</v>
      </c>
      <c r="AT137" s="221" t="s">
        <v>110</v>
      </c>
      <c r="AU137" s="221" t="s">
        <v>80</v>
      </c>
      <c r="AY137" s="14" t="s">
        <v>108</v>
      </c>
      <c r="BE137" s="222">
        <f>IF(N137="základní",J137,0)</f>
        <v>0</v>
      </c>
      <c r="BF137" s="222">
        <f>IF(N137="snížená",J137,0)</f>
        <v>0</v>
      </c>
      <c r="BG137" s="222">
        <f>IF(N137="zákl. přenesená",J137,0)</f>
        <v>0</v>
      </c>
      <c r="BH137" s="222">
        <f>IF(N137="sníž. přenesená",J137,0)</f>
        <v>0</v>
      </c>
      <c r="BI137" s="222">
        <f>IF(N137="nulová",J137,0)</f>
        <v>0</v>
      </c>
      <c r="BJ137" s="14" t="s">
        <v>78</v>
      </c>
      <c r="BK137" s="222">
        <f>ROUND(I137*H137,2)</f>
        <v>0</v>
      </c>
      <c r="BL137" s="14" t="s">
        <v>114</v>
      </c>
      <c r="BM137" s="221" t="s">
        <v>175</v>
      </c>
    </row>
    <row r="138" s="2" customFormat="1" ht="21.75" customHeight="1">
      <c r="A138" s="35"/>
      <c r="B138" s="36"/>
      <c r="C138" s="209" t="s">
        <v>176</v>
      </c>
      <c r="D138" s="209" t="s">
        <v>110</v>
      </c>
      <c r="E138" s="210" t="s">
        <v>177</v>
      </c>
      <c r="F138" s="211" t="s">
        <v>178</v>
      </c>
      <c r="G138" s="212" t="s">
        <v>118</v>
      </c>
      <c r="H138" s="213">
        <v>7</v>
      </c>
      <c r="I138" s="214"/>
      <c r="J138" s="215">
        <f>ROUND(I138*H138,2)</f>
        <v>0</v>
      </c>
      <c r="K138" s="216"/>
      <c r="L138" s="41"/>
      <c r="M138" s="217" t="s">
        <v>1</v>
      </c>
      <c r="N138" s="218" t="s">
        <v>38</v>
      </c>
      <c r="O138" s="88"/>
      <c r="P138" s="219">
        <f>O138*H138</f>
        <v>0</v>
      </c>
      <c r="Q138" s="219">
        <v>0</v>
      </c>
      <c r="R138" s="219">
        <f>Q138*H138</f>
        <v>0</v>
      </c>
      <c r="S138" s="219">
        <v>0</v>
      </c>
      <c r="T138" s="220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1" t="s">
        <v>114</v>
      </c>
      <c r="AT138" s="221" t="s">
        <v>110</v>
      </c>
      <c r="AU138" s="221" t="s">
        <v>80</v>
      </c>
      <c r="AY138" s="14" t="s">
        <v>108</v>
      </c>
      <c r="BE138" s="222">
        <f>IF(N138="základní",J138,0)</f>
        <v>0</v>
      </c>
      <c r="BF138" s="222">
        <f>IF(N138="snížená",J138,0)</f>
        <v>0</v>
      </c>
      <c r="BG138" s="222">
        <f>IF(N138="zákl. přenesená",J138,0)</f>
        <v>0</v>
      </c>
      <c r="BH138" s="222">
        <f>IF(N138="sníž. přenesená",J138,0)</f>
        <v>0</v>
      </c>
      <c r="BI138" s="222">
        <f>IF(N138="nulová",J138,0)</f>
        <v>0</v>
      </c>
      <c r="BJ138" s="14" t="s">
        <v>78</v>
      </c>
      <c r="BK138" s="222">
        <f>ROUND(I138*H138,2)</f>
        <v>0</v>
      </c>
      <c r="BL138" s="14" t="s">
        <v>114</v>
      </c>
      <c r="BM138" s="221" t="s">
        <v>179</v>
      </c>
    </row>
    <row r="139" s="12" customFormat="1" ht="22.8" customHeight="1">
      <c r="A139" s="12"/>
      <c r="B139" s="193"/>
      <c r="C139" s="194"/>
      <c r="D139" s="195" t="s">
        <v>72</v>
      </c>
      <c r="E139" s="207" t="s">
        <v>180</v>
      </c>
      <c r="F139" s="207" t="s">
        <v>181</v>
      </c>
      <c r="G139" s="194"/>
      <c r="H139" s="194"/>
      <c r="I139" s="197"/>
      <c r="J139" s="208">
        <f>BK139</f>
        <v>0</v>
      </c>
      <c r="K139" s="194"/>
      <c r="L139" s="199"/>
      <c r="M139" s="200"/>
      <c r="N139" s="201"/>
      <c r="O139" s="201"/>
      <c r="P139" s="202">
        <f>SUM(P140:P143)</f>
        <v>0</v>
      </c>
      <c r="Q139" s="201"/>
      <c r="R139" s="202">
        <f>SUM(R140:R143)</f>
        <v>0</v>
      </c>
      <c r="S139" s="201"/>
      <c r="T139" s="203">
        <f>SUM(T140:T143)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04" t="s">
        <v>78</v>
      </c>
      <c r="AT139" s="205" t="s">
        <v>72</v>
      </c>
      <c r="AU139" s="205" t="s">
        <v>78</v>
      </c>
      <c r="AY139" s="204" t="s">
        <v>108</v>
      </c>
      <c r="BK139" s="206">
        <f>SUM(BK140:BK143)</f>
        <v>0</v>
      </c>
    </row>
    <row r="140" s="2" customFormat="1" ht="33" customHeight="1">
      <c r="A140" s="35"/>
      <c r="B140" s="36"/>
      <c r="C140" s="209" t="s">
        <v>182</v>
      </c>
      <c r="D140" s="209" t="s">
        <v>110</v>
      </c>
      <c r="E140" s="210" t="s">
        <v>183</v>
      </c>
      <c r="F140" s="211" t="s">
        <v>184</v>
      </c>
      <c r="G140" s="212" t="s">
        <v>135</v>
      </c>
      <c r="H140" s="213">
        <v>1.6399999999999999</v>
      </c>
      <c r="I140" s="214"/>
      <c r="J140" s="215">
        <f>ROUND(I140*H140,2)</f>
        <v>0</v>
      </c>
      <c r="K140" s="216"/>
      <c r="L140" s="41"/>
      <c r="M140" s="217" t="s">
        <v>1</v>
      </c>
      <c r="N140" s="218" t="s">
        <v>38</v>
      </c>
      <c r="O140" s="88"/>
      <c r="P140" s="219">
        <f>O140*H140</f>
        <v>0</v>
      </c>
      <c r="Q140" s="219">
        <v>0</v>
      </c>
      <c r="R140" s="219">
        <f>Q140*H140</f>
        <v>0</v>
      </c>
      <c r="S140" s="219">
        <v>0</v>
      </c>
      <c r="T140" s="220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1" t="s">
        <v>114</v>
      </c>
      <c r="AT140" s="221" t="s">
        <v>110</v>
      </c>
      <c r="AU140" s="221" t="s">
        <v>80</v>
      </c>
      <c r="AY140" s="14" t="s">
        <v>108</v>
      </c>
      <c r="BE140" s="222">
        <f>IF(N140="základní",J140,0)</f>
        <v>0</v>
      </c>
      <c r="BF140" s="222">
        <f>IF(N140="snížená",J140,0)</f>
        <v>0</v>
      </c>
      <c r="BG140" s="222">
        <f>IF(N140="zákl. přenesená",J140,0)</f>
        <v>0</v>
      </c>
      <c r="BH140" s="222">
        <f>IF(N140="sníž. přenesená",J140,0)</f>
        <v>0</v>
      </c>
      <c r="BI140" s="222">
        <f>IF(N140="nulová",J140,0)</f>
        <v>0</v>
      </c>
      <c r="BJ140" s="14" t="s">
        <v>78</v>
      </c>
      <c r="BK140" s="222">
        <f>ROUND(I140*H140,2)</f>
        <v>0</v>
      </c>
      <c r="BL140" s="14" t="s">
        <v>114</v>
      </c>
      <c r="BM140" s="221" t="s">
        <v>185</v>
      </c>
    </row>
    <row r="141" s="2" customFormat="1" ht="33" customHeight="1">
      <c r="A141" s="35"/>
      <c r="B141" s="36"/>
      <c r="C141" s="209" t="s">
        <v>186</v>
      </c>
      <c r="D141" s="209" t="s">
        <v>110</v>
      </c>
      <c r="E141" s="210" t="s">
        <v>187</v>
      </c>
      <c r="F141" s="211" t="s">
        <v>188</v>
      </c>
      <c r="G141" s="212" t="s">
        <v>135</v>
      </c>
      <c r="H141" s="213">
        <v>0.77000000000000002</v>
      </c>
      <c r="I141" s="214"/>
      <c r="J141" s="215">
        <f>ROUND(I141*H141,2)</f>
        <v>0</v>
      </c>
      <c r="K141" s="216"/>
      <c r="L141" s="41"/>
      <c r="M141" s="217" t="s">
        <v>1</v>
      </c>
      <c r="N141" s="218" t="s">
        <v>38</v>
      </c>
      <c r="O141" s="88"/>
      <c r="P141" s="219">
        <f>O141*H141</f>
        <v>0</v>
      </c>
      <c r="Q141" s="219">
        <v>0</v>
      </c>
      <c r="R141" s="219">
        <f>Q141*H141</f>
        <v>0</v>
      </c>
      <c r="S141" s="219">
        <v>0</v>
      </c>
      <c r="T141" s="220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1" t="s">
        <v>114</v>
      </c>
      <c r="AT141" s="221" t="s">
        <v>110</v>
      </c>
      <c r="AU141" s="221" t="s">
        <v>80</v>
      </c>
      <c r="AY141" s="14" t="s">
        <v>108</v>
      </c>
      <c r="BE141" s="222">
        <f>IF(N141="základní",J141,0)</f>
        <v>0</v>
      </c>
      <c r="BF141" s="222">
        <f>IF(N141="snížená",J141,0)</f>
        <v>0</v>
      </c>
      <c r="BG141" s="222">
        <f>IF(N141="zákl. přenesená",J141,0)</f>
        <v>0</v>
      </c>
      <c r="BH141" s="222">
        <f>IF(N141="sníž. přenesená",J141,0)</f>
        <v>0</v>
      </c>
      <c r="BI141" s="222">
        <f>IF(N141="nulová",J141,0)</f>
        <v>0</v>
      </c>
      <c r="BJ141" s="14" t="s">
        <v>78</v>
      </c>
      <c r="BK141" s="222">
        <f>ROUND(I141*H141,2)</f>
        <v>0</v>
      </c>
      <c r="BL141" s="14" t="s">
        <v>114</v>
      </c>
      <c r="BM141" s="221" t="s">
        <v>189</v>
      </c>
    </row>
    <row r="142" s="2" customFormat="1" ht="21.75" customHeight="1">
      <c r="A142" s="35"/>
      <c r="B142" s="36"/>
      <c r="C142" s="209" t="s">
        <v>190</v>
      </c>
      <c r="D142" s="209" t="s">
        <v>110</v>
      </c>
      <c r="E142" s="210" t="s">
        <v>191</v>
      </c>
      <c r="F142" s="211" t="s">
        <v>192</v>
      </c>
      <c r="G142" s="212" t="s">
        <v>135</v>
      </c>
      <c r="H142" s="213">
        <v>2.4100000000000001</v>
      </c>
      <c r="I142" s="214"/>
      <c r="J142" s="215">
        <f>ROUND(I142*H142,2)</f>
        <v>0</v>
      </c>
      <c r="K142" s="216"/>
      <c r="L142" s="41"/>
      <c r="M142" s="217" t="s">
        <v>1</v>
      </c>
      <c r="N142" s="218" t="s">
        <v>38</v>
      </c>
      <c r="O142" s="88"/>
      <c r="P142" s="219">
        <f>O142*H142</f>
        <v>0</v>
      </c>
      <c r="Q142" s="219">
        <v>0</v>
      </c>
      <c r="R142" s="219">
        <f>Q142*H142</f>
        <v>0</v>
      </c>
      <c r="S142" s="219">
        <v>0</v>
      </c>
      <c r="T142" s="220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1" t="s">
        <v>114</v>
      </c>
      <c r="AT142" s="221" t="s">
        <v>110</v>
      </c>
      <c r="AU142" s="221" t="s">
        <v>80</v>
      </c>
      <c r="AY142" s="14" t="s">
        <v>108</v>
      </c>
      <c r="BE142" s="222">
        <f>IF(N142="základní",J142,0)</f>
        <v>0</v>
      </c>
      <c r="BF142" s="222">
        <f>IF(N142="snížená",J142,0)</f>
        <v>0</v>
      </c>
      <c r="BG142" s="222">
        <f>IF(N142="zákl. přenesená",J142,0)</f>
        <v>0</v>
      </c>
      <c r="BH142" s="222">
        <f>IF(N142="sníž. přenesená",J142,0)</f>
        <v>0</v>
      </c>
      <c r="BI142" s="222">
        <f>IF(N142="nulová",J142,0)</f>
        <v>0</v>
      </c>
      <c r="BJ142" s="14" t="s">
        <v>78</v>
      </c>
      <c r="BK142" s="222">
        <f>ROUND(I142*H142,2)</f>
        <v>0</v>
      </c>
      <c r="BL142" s="14" t="s">
        <v>114</v>
      </c>
      <c r="BM142" s="221" t="s">
        <v>193</v>
      </c>
    </row>
    <row r="143" s="2" customFormat="1" ht="21.75" customHeight="1">
      <c r="A143" s="35"/>
      <c r="B143" s="36"/>
      <c r="C143" s="209" t="s">
        <v>194</v>
      </c>
      <c r="D143" s="209" t="s">
        <v>110</v>
      </c>
      <c r="E143" s="210" t="s">
        <v>195</v>
      </c>
      <c r="F143" s="211" t="s">
        <v>196</v>
      </c>
      <c r="G143" s="212" t="s">
        <v>135</v>
      </c>
      <c r="H143" s="213">
        <v>62.659999999999997</v>
      </c>
      <c r="I143" s="214"/>
      <c r="J143" s="215">
        <f>ROUND(I143*H143,2)</f>
        <v>0</v>
      </c>
      <c r="K143" s="216"/>
      <c r="L143" s="41"/>
      <c r="M143" s="217" t="s">
        <v>1</v>
      </c>
      <c r="N143" s="218" t="s">
        <v>38</v>
      </c>
      <c r="O143" s="88"/>
      <c r="P143" s="219">
        <f>O143*H143</f>
        <v>0</v>
      </c>
      <c r="Q143" s="219">
        <v>0</v>
      </c>
      <c r="R143" s="219">
        <f>Q143*H143</f>
        <v>0</v>
      </c>
      <c r="S143" s="219">
        <v>0</v>
      </c>
      <c r="T143" s="220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1" t="s">
        <v>114</v>
      </c>
      <c r="AT143" s="221" t="s">
        <v>110</v>
      </c>
      <c r="AU143" s="221" t="s">
        <v>80</v>
      </c>
      <c r="AY143" s="14" t="s">
        <v>108</v>
      </c>
      <c r="BE143" s="222">
        <f>IF(N143="základní",J143,0)</f>
        <v>0</v>
      </c>
      <c r="BF143" s="222">
        <f>IF(N143="snížená",J143,0)</f>
        <v>0</v>
      </c>
      <c r="BG143" s="222">
        <f>IF(N143="zákl. přenesená",J143,0)</f>
        <v>0</v>
      </c>
      <c r="BH143" s="222">
        <f>IF(N143="sníž. přenesená",J143,0)</f>
        <v>0</v>
      </c>
      <c r="BI143" s="222">
        <f>IF(N143="nulová",J143,0)</f>
        <v>0</v>
      </c>
      <c r="BJ143" s="14" t="s">
        <v>78</v>
      </c>
      <c r="BK143" s="222">
        <f>ROUND(I143*H143,2)</f>
        <v>0</v>
      </c>
      <c r="BL143" s="14" t="s">
        <v>114</v>
      </c>
      <c r="BM143" s="221" t="s">
        <v>197</v>
      </c>
    </row>
    <row r="144" s="12" customFormat="1" ht="22.8" customHeight="1">
      <c r="A144" s="12"/>
      <c r="B144" s="193"/>
      <c r="C144" s="194"/>
      <c r="D144" s="195" t="s">
        <v>72</v>
      </c>
      <c r="E144" s="207" t="s">
        <v>198</v>
      </c>
      <c r="F144" s="207" t="s">
        <v>199</v>
      </c>
      <c r="G144" s="194"/>
      <c r="H144" s="194"/>
      <c r="I144" s="197"/>
      <c r="J144" s="208">
        <f>BK144</f>
        <v>0</v>
      </c>
      <c r="K144" s="194"/>
      <c r="L144" s="199"/>
      <c r="M144" s="200"/>
      <c r="N144" s="201"/>
      <c r="O144" s="201"/>
      <c r="P144" s="202">
        <f>P145</f>
        <v>0</v>
      </c>
      <c r="Q144" s="201"/>
      <c r="R144" s="202">
        <f>R145</f>
        <v>0</v>
      </c>
      <c r="S144" s="201"/>
      <c r="T144" s="203">
        <f>T145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04" t="s">
        <v>78</v>
      </c>
      <c r="AT144" s="205" t="s">
        <v>72</v>
      </c>
      <c r="AU144" s="205" t="s">
        <v>78</v>
      </c>
      <c r="AY144" s="204" t="s">
        <v>108</v>
      </c>
      <c r="BK144" s="206">
        <f>BK145</f>
        <v>0</v>
      </c>
    </row>
    <row r="145" s="2" customFormat="1" ht="21.75" customHeight="1">
      <c r="A145" s="35"/>
      <c r="B145" s="36"/>
      <c r="C145" s="209" t="s">
        <v>7</v>
      </c>
      <c r="D145" s="209" t="s">
        <v>110</v>
      </c>
      <c r="E145" s="210" t="s">
        <v>200</v>
      </c>
      <c r="F145" s="211" t="s">
        <v>201</v>
      </c>
      <c r="G145" s="212" t="s">
        <v>135</v>
      </c>
      <c r="H145" s="213">
        <v>26.274000000000001</v>
      </c>
      <c r="I145" s="214"/>
      <c r="J145" s="215">
        <f>ROUND(I145*H145,2)</f>
        <v>0</v>
      </c>
      <c r="K145" s="216"/>
      <c r="L145" s="41"/>
      <c r="M145" s="234" t="s">
        <v>1</v>
      </c>
      <c r="N145" s="235" t="s">
        <v>38</v>
      </c>
      <c r="O145" s="236"/>
      <c r="P145" s="237">
        <f>O145*H145</f>
        <v>0</v>
      </c>
      <c r="Q145" s="237">
        <v>0</v>
      </c>
      <c r="R145" s="237">
        <f>Q145*H145</f>
        <v>0</v>
      </c>
      <c r="S145" s="237">
        <v>0</v>
      </c>
      <c r="T145" s="238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1" t="s">
        <v>114</v>
      </c>
      <c r="AT145" s="221" t="s">
        <v>110</v>
      </c>
      <c r="AU145" s="221" t="s">
        <v>80</v>
      </c>
      <c r="AY145" s="14" t="s">
        <v>108</v>
      </c>
      <c r="BE145" s="222">
        <f>IF(N145="základní",J145,0)</f>
        <v>0</v>
      </c>
      <c r="BF145" s="222">
        <f>IF(N145="snížená",J145,0)</f>
        <v>0</v>
      </c>
      <c r="BG145" s="222">
        <f>IF(N145="zákl. přenesená",J145,0)</f>
        <v>0</v>
      </c>
      <c r="BH145" s="222">
        <f>IF(N145="sníž. přenesená",J145,0)</f>
        <v>0</v>
      </c>
      <c r="BI145" s="222">
        <f>IF(N145="nulová",J145,0)</f>
        <v>0</v>
      </c>
      <c r="BJ145" s="14" t="s">
        <v>78</v>
      </c>
      <c r="BK145" s="222">
        <f>ROUND(I145*H145,2)</f>
        <v>0</v>
      </c>
      <c r="BL145" s="14" t="s">
        <v>114</v>
      </c>
      <c r="BM145" s="221" t="s">
        <v>202</v>
      </c>
    </row>
    <row r="146" s="2" customFormat="1" ht="6.96" customHeight="1">
      <c r="A146" s="35"/>
      <c r="B146" s="63"/>
      <c r="C146" s="64"/>
      <c r="D146" s="64"/>
      <c r="E146" s="64"/>
      <c r="F146" s="64"/>
      <c r="G146" s="64"/>
      <c r="H146" s="64"/>
      <c r="I146" s="64"/>
      <c r="J146" s="64"/>
      <c r="K146" s="64"/>
      <c r="L146" s="41"/>
      <c r="M146" s="35"/>
      <c r="O146" s="35"/>
      <c r="P146" s="35"/>
      <c r="Q146" s="35"/>
      <c r="R146" s="35"/>
      <c r="S146" s="35"/>
      <c r="T146" s="35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</row>
  </sheetData>
  <sheetProtection sheet="1" autoFilter="0" formatColumns="0" formatRows="0" objects="1" scenarios="1" spinCount="100000" saltValue="tqGegXe0q0Y/5wlXQCJ259LIfjBgTIyXlLjZoB4IjmkDd5VNUle9QKrEe/CJczT3I5rZ1LfFsjQ7+MTcXvkplA==" hashValue="li4/P0qlo2t9loOjfeJxTvlu7T8wNT55+uBuSBeiFJzh5rlOIdzEf9I9zQb0+iMnIMrKsIqR9BLqs7fugiH5BA==" algorithmName="SHA-512" password="CC35"/>
  <autoFilter ref="C117:K145"/>
  <mergeCells count="6">
    <mergeCell ref="E7:H7"/>
    <mergeCell ref="E16:H16"/>
    <mergeCell ref="E25:H25"/>
    <mergeCell ref="E85:H85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PC-SLOVACEK-W10\PC</dc:creator>
  <cp:lastModifiedBy>PC-SLOVACEK-W10\PC</cp:lastModifiedBy>
  <dcterms:created xsi:type="dcterms:W3CDTF">2021-01-29T12:00:32Z</dcterms:created>
  <dcterms:modified xsi:type="dcterms:W3CDTF">2021-01-29T12:00:35Z</dcterms:modified>
</cp:coreProperties>
</file>